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DARBAM\A_DOMES SĒDES\2022\30.11.2022. Domes sēde\"/>
    </mc:Choice>
  </mc:AlternateContent>
  <bookViews>
    <workbookView xWindow="-120" yWindow="-120" windowWidth="29040" windowHeight="15840" tabRatio="856" activeTab="11"/>
  </bookViews>
  <sheets>
    <sheet name="ĪUD" sheetId="18" r:id="rId1"/>
    <sheet name="Kastanītis" sheetId="3" r:id="rId2"/>
    <sheet name="Priedīte" sheetId="4" r:id="rId3"/>
    <sheet name="Saulīte" sheetId="5" r:id="rId4"/>
    <sheet name="Vidusskola" sheetId="2" r:id="rId5"/>
    <sheet name="Ģimnāzija" sheetId="1" r:id="rId6"/>
    <sheet name="BJC" sheetId="10" r:id="rId7"/>
    <sheet name="Mākslas skola" sheetId="7" r:id="rId8"/>
    <sheet name="Mūzikas skola" sheetId="8" r:id="rId9"/>
    <sheet name="Sporta skola" sheetId="9" r:id="rId10"/>
    <sheet name="Smeceres sils" sheetId="13" r:id="rId11"/>
    <sheet name="Kultūras nams" sheetId="20" r:id="rId12"/>
    <sheet name="Bibliotēka" sheetId="11" r:id="rId13"/>
    <sheet name="Muzejs" sheetId="14" r:id="rId14"/>
    <sheet name="Sociālais dienests" sheetId="23" r:id="rId15"/>
    <sheet name="Bāriņtiesa" sheetId="19" r:id="rId16"/>
    <sheet name="Centrālā administrācija" sheetId="2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4" l="1"/>
  <c r="K14" i="24" s="1"/>
  <c r="J9" i="24"/>
  <c r="K9" i="24" s="1"/>
  <c r="F7" i="2"/>
  <c r="F46" i="20"/>
  <c r="F45" i="20"/>
  <c r="F13" i="20"/>
  <c r="F10" i="20"/>
  <c r="F9" i="20"/>
  <c r="F14" i="24"/>
  <c r="J18" i="14"/>
  <c r="J44" i="20"/>
  <c r="J10" i="20"/>
  <c r="J9" i="20"/>
  <c r="J6" i="13"/>
  <c r="D10" i="13"/>
  <c r="D15" i="1"/>
  <c r="D14" i="2"/>
  <c r="J9" i="13" l="1"/>
  <c r="K9" i="13" s="1"/>
  <c r="J8" i="1"/>
  <c r="K8" i="1" s="1"/>
  <c r="F8" i="1"/>
  <c r="J13" i="2"/>
  <c r="K13" i="2" s="1"/>
  <c r="F13" i="2"/>
  <c r="F13" i="18"/>
  <c r="J8" i="14"/>
  <c r="J9" i="9" l="1"/>
  <c r="J7" i="8"/>
  <c r="J12" i="1"/>
  <c r="J6" i="1"/>
  <c r="J8" i="4" l="1"/>
  <c r="J8" i="3"/>
  <c r="J19" i="18"/>
  <c r="J9" i="5"/>
  <c r="J4" i="4"/>
  <c r="J4" i="3" l="1"/>
  <c r="K19" i="18"/>
  <c r="J6" i="18" l="1"/>
  <c r="K6" i="18" s="1"/>
  <c r="J36" i="24" l="1"/>
  <c r="J37" i="24"/>
  <c r="J54" i="24"/>
  <c r="J52" i="24"/>
  <c r="J46" i="24"/>
  <c r="J20" i="24" l="1"/>
  <c r="J19" i="14"/>
  <c r="K4" i="19"/>
  <c r="J23" i="24"/>
  <c r="K23" i="24" s="1"/>
  <c r="J28" i="18" l="1"/>
  <c r="K28" i="18" s="1"/>
  <c r="J27" i="18"/>
  <c r="K27" i="18" s="1"/>
  <c r="J24" i="18"/>
  <c r="K24" i="18" s="1"/>
  <c r="J23" i="18"/>
  <c r="K23" i="18" s="1"/>
  <c r="J22" i="18"/>
  <c r="K22" i="18" s="1"/>
  <c r="J21" i="18"/>
  <c r="K21" i="18" s="1"/>
  <c r="J20" i="18"/>
  <c r="K20" i="18" s="1"/>
  <c r="J18" i="18"/>
  <c r="K18" i="18" s="1"/>
  <c r="J17" i="18"/>
  <c r="K17" i="18" s="1"/>
  <c r="J16" i="18"/>
  <c r="K16" i="18" s="1"/>
  <c r="J15" i="18"/>
  <c r="K15" i="18" s="1"/>
  <c r="J14" i="18"/>
  <c r="K14" i="18" s="1"/>
  <c r="J12" i="18"/>
  <c r="K12" i="18" s="1"/>
  <c r="J13" i="18"/>
  <c r="K13" i="18" s="1"/>
  <c r="J11" i="18"/>
  <c r="K11" i="18" s="1"/>
  <c r="J10" i="18"/>
  <c r="K10" i="18" s="1"/>
  <c r="J9" i="18"/>
  <c r="K9" i="18" s="1"/>
  <c r="J8" i="18"/>
  <c r="K8" i="18" s="1"/>
  <c r="J7" i="18"/>
  <c r="K7" i="18" s="1"/>
  <c r="J5" i="18"/>
  <c r="K5" i="18" s="1"/>
  <c r="J4" i="18"/>
  <c r="K4" i="18" s="1"/>
  <c r="J10" i="3"/>
  <c r="J9" i="3"/>
  <c r="J7" i="3"/>
  <c r="J6" i="3"/>
  <c r="J5" i="3"/>
  <c r="J10" i="4"/>
  <c r="J9" i="4"/>
  <c r="J7" i="4"/>
  <c r="J5" i="4"/>
  <c r="J6" i="4"/>
  <c r="J18" i="5"/>
  <c r="J12" i="5"/>
  <c r="J10" i="5"/>
  <c r="J17" i="5"/>
  <c r="J8" i="5"/>
  <c r="J16" i="5"/>
  <c r="J13" i="5"/>
  <c r="J11" i="5"/>
  <c r="J7" i="5"/>
  <c r="J6" i="5"/>
  <c r="J5" i="5"/>
  <c r="J12" i="2"/>
  <c r="J11" i="2"/>
  <c r="J10" i="2"/>
  <c r="J9" i="2"/>
  <c r="J8" i="2"/>
  <c r="J6" i="2"/>
  <c r="J5" i="2"/>
  <c r="J4" i="2"/>
  <c r="J14" i="1"/>
  <c r="J13" i="1"/>
  <c r="J11" i="1"/>
  <c r="J9" i="1"/>
  <c r="J7" i="10"/>
  <c r="J6" i="10"/>
  <c r="J5" i="10"/>
  <c r="J4" i="10"/>
  <c r="J5" i="7"/>
  <c r="J11" i="8"/>
  <c r="J10" i="8"/>
  <c r="J9" i="8"/>
  <c r="J8" i="8"/>
  <c r="J6" i="8"/>
  <c r="J5" i="8"/>
  <c r="J4" i="8"/>
  <c r="J15" i="9"/>
  <c r="J14" i="9"/>
  <c r="J13" i="9"/>
  <c r="J12" i="9"/>
  <c r="J11" i="9"/>
  <c r="J10" i="9"/>
  <c r="J8" i="9"/>
  <c r="J7" i="9"/>
  <c r="J6" i="9"/>
  <c r="J5" i="9"/>
  <c r="J4" i="9"/>
  <c r="J7" i="13"/>
  <c r="J8" i="13"/>
  <c r="J5" i="13"/>
  <c r="J4" i="13"/>
  <c r="J46" i="20"/>
  <c r="K46" i="20" s="1"/>
  <c r="J45" i="20"/>
  <c r="K45" i="20" s="1"/>
  <c r="K44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4" i="20"/>
  <c r="J13" i="20"/>
  <c r="K13" i="20" s="1"/>
  <c r="J12" i="20"/>
  <c r="J11" i="20"/>
  <c r="K10" i="20"/>
  <c r="K9" i="20"/>
  <c r="J8" i="20"/>
  <c r="J6" i="20"/>
  <c r="J5" i="20"/>
  <c r="J4" i="20"/>
  <c r="J11" i="11"/>
  <c r="J10" i="11"/>
  <c r="J7" i="11"/>
  <c r="J9" i="11"/>
  <c r="J8" i="11"/>
  <c r="J6" i="11"/>
  <c r="J5" i="11"/>
  <c r="J4" i="11"/>
  <c r="J22" i="14"/>
  <c r="J21" i="14"/>
  <c r="J20" i="14"/>
  <c r="J10" i="14"/>
  <c r="J9" i="14"/>
  <c r="J16" i="14"/>
  <c r="J14" i="14"/>
  <c r="J13" i="14"/>
  <c r="J12" i="14"/>
  <c r="J11" i="14"/>
  <c r="J17" i="14"/>
  <c r="J7" i="14"/>
  <c r="J6" i="14"/>
  <c r="J5" i="14"/>
  <c r="J4" i="14"/>
  <c r="J17" i="23" l="1"/>
  <c r="K17" i="23" s="1"/>
  <c r="J16" i="23"/>
  <c r="K16" i="23" s="1"/>
  <c r="J15" i="23"/>
  <c r="K15" i="23" s="1"/>
  <c r="J14" i="23"/>
  <c r="J13" i="23"/>
  <c r="J12" i="23"/>
  <c r="J11" i="23"/>
  <c r="J10" i="23"/>
  <c r="J9" i="23"/>
  <c r="J7" i="23"/>
  <c r="J6" i="23"/>
  <c r="J5" i="23"/>
  <c r="J4" i="23"/>
  <c r="J8" i="19"/>
  <c r="J7" i="19"/>
  <c r="J6" i="19"/>
  <c r="J5" i="19"/>
  <c r="J76" i="24"/>
  <c r="J75" i="24"/>
  <c r="J74" i="24"/>
  <c r="J73" i="24"/>
  <c r="J72" i="24"/>
  <c r="J68" i="24"/>
  <c r="J65" i="24"/>
  <c r="J70" i="24"/>
  <c r="J69" i="24"/>
  <c r="J67" i="24"/>
  <c r="J66" i="24"/>
  <c r="J64" i="24"/>
  <c r="J63" i="24"/>
  <c r="J62" i="24"/>
  <c r="J60" i="24"/>
  <c r="J59" i="24"/>
  <c r="J58" i="24"/>
  <c r="J57" i="24"/>
  <c r="J56" i="24"/>
  <c r="J53" i="24"/>
  <c r="J51" i="24"/>
  <c r="J50" i="24"/>
  <c r="J49" i="24"/>
  <c r="J48" i="24"/>
  <c r="J47" i="24"/>
  <c r="J44" i="24"/>
  <c r="J43" i="24"/>
  <c r="J42" i="24"/>
  <c r="J40" i="24"/>
  <c r="J39" i="24"/>
  <c r="J38" i="24"/>
  <c r="J34" i="24"/>
  <c r="J33" i="24"/>
  <c r="J31" i="24"/>
  <c r="J29" i="24"/>
  <c r="K29" i="24" s="1"/>
  <c r="J28" i="24"/>
  <c r="J27" i="24"/>
  <c r="J26" i="24"/>
  <c r="J24" i="24"/>
  <c r="J22" i="24"/>
  <c r="J21" i="24"/>
  <c r="J19" i="24"/>
  <c r="J18" i="24"/>
  <c r="J17" i="24"/>
  <c r="J16" i="24"/>
  <c r="J13" i="24"/>
  <c r="J12" i="24"/>
  <c r="J11" i="24"/>
  <c r="J8" i="24"/>
  <c r="J6" i="24"/>
  <c r="J5" i="24"/>
  <c r="K5" i="3" l="1"/>
  <c r="K6" i="3"/>
  <c r="K7" i="3"/>
  <c r="K8" i="3"/>
  <c r="K9" i="3"/>
  <c r="K10" i="3"/>
  <c r="K4" i="3"/>
  <c r="K5" i="4"/>
  <c r="K6" i="4"/>
  <c r="K7" i="4"/>
  <c r="K8" i="4"/>
  <c r="K9" i="4"/>
  <c r="K10" i="4"/>
  <c r="K4" i="4"/>
  <c r="K6" i="5"/>
  <c r="K7" i="5"/>
  <c r="K8" i="5"/>
  <c r="K10" i="5"/>
  <c r="K11" i="5"/>
  <c r="K12" i="5"/>
  <c r="K13" i="5"/>
  <c r="K16" i="5"/>
  <c r="K17" i="5"/>
  <c r="K18" i="5"/>
  <c r="K5" i="5"/>
  <c r="K9" i="5"/>
  <c r="K5" i="2" l="1"/>
  <c r="K6" i="2"/>
  <c r="K7" i="2"/>
  <c r="K8" i="2"/>
  <c r="K9" i="2"/>
  <c r="K10" i="2"/>
  <c r="K11" i="2"/>
  <c r="K12" i="2"/>
  <c r="K4" i="2"/>
  <c r="K11" i="1"/>
  <c r="K12" i="1"/>
  <c r="K13" i="1"/>
  <c r="K14" i="1"/>
  <c r="K10" i="1"/>
  <c r="K9" i="1"/>
  <c r="K6" i="1"/>
  <c r="K7" i="1"/>
  <c r="K5" i="1"/>
  <c r="K5" i="10"/>
  <c r="K6" i="10"/>
  <c r="K7" i="10"/>
  <c r="K4" i="10"/>
  <c r="K5" i="7"/>
  <c r="K5" i="8"/>
  <c r="K6" i="8"/>
  <c r="K7" i="8"/>
  <c r="K8" i="8"/>
  <c r="K9" i="8"/>
  <c r="K10" i="8"/>
  <c r="K11" i="8"/>
  <c r="K4" i="8"/>
  <c r="K12" i="9"/>
  <c r="K13" i="9"/>
  <c r="K14" i="9"/>
  <c r="K15" i="9"/>
  <c r="K10" i="9"/>
  <c r="K11" i="9"/>
  <c r="K7" i="9"/>
  <c r="K8" i="9"/>
  <c r="K9" i="9"/>
  <c r="K5" i="9"/>
  <c r="K6" i="9"/>
  <c r="K4" i="9"/>
  <c r="K6" i="13"/>
  <c r="K7" i="13"/>
  <c r="K8" i="13"/>
  <c r="K5" i="13"/>
  <c r="K4" i="13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16" i="20"/>
  <c r="K14" i="20"/>
  <c r="K12" i="20"/>
  <c r="K11" i="20"/>
  <c r="K8" i="20"/>
  <c r="K7" i="20"/>
  <c r="K6" i="20"/>
  <c r="K5" i="20"/>
  <c r="K4" i="20"/>
  <c r="K10" i="11"/>
  <c r="K11" i="11"/>
  <c r="K5" i="11"/>
  <c r="K6" i="11"/>
  <c r="K7" i="11"/>
  <c r="K8" i="11"/>
  <c r="K9" i="11"/>
  <c r="K4" i="11"/>
  <c r="K19" i="14"/>
  <c r="K20" i="14"/>
  <c r="K21" i="14"/>
  <c r="K22" i="14"/>
  <c r="K18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5" i="14"/>
  <c r="K4" i="14"/>
  <c r="K4" i="23"/>
  <c r="K14" i="23"/>
  <c r="K11" i="23"/>
  <c r="K12" i="23"/>
  <c r="K13" i="23"/>
  <c r="K10" i="23"/>
  <c r="K9" i="23"/>
  <c r="K7" i="23"/>
  <c r="K8" i="23"/>
  <c r="K6" i="23"/>
  <c r="K5" i="23"/>
  <c r="K8" i="19"/>
  <c r="K7" i="19"/>
  <c r="K6" i="19"/>
  <c r="K5" i="19"/>
  <c r="K76" i="24"/>
  <c r="K75" i="24"/>
  <c r="K74" i="24"/>
  <c r="K73" i="24"/>
  <c r="K72" i="24"/>
  <c r="K70" i="24"/>
  <c r="K68" i="24"/>
  <c r="K69" i="24"/>
  <c r="K67" i="24"/>
  <c r="K66" i="24"/>
  <c r="K65" i="24"/>
  <c r="K64" i="24"/>
  <c r="K63" i="24"/>
  <c r="K62" i="24"/>
  <c r="K60" i="24"/>
  <c r="K59" i="24"/>
  <c r="K57" i="24"/>
  <c r="K58" i="24"/>
  <c r="K56" i="24"/>
  <c r="K54" i="24"/>
  <c r="K53" i="24"/>
  <c r="K52" i="24"/>
  <c r="K51" i="24"/>
  <c r="K50" i="24"/>
  <c r="K48" i="24"/>
  <c r="K49" i="24"/>
  <c r="K47" i="24"/>
  <c r="K46" i="24"/>
  <c r="K42" i="24"/>
  <c r="K43" i="24"/>
  <c r="K44" i="24"/>
  <c r="K39" i="24"/>
  <c r="K40" i="24"/>
  <c r="K37" i="24"/>
  <c r="K38" i="24"/>
  <c r="K36" i="24"/>
  <c r="K34" i="24"/>
  <c r="K33" i="24"/>
  <c r="K31" i="24" l="1"/>
  <c r="K28" i="24"/>
  <c r="K27" i="24"/>
  <c r="K26" i="24"/>
  <c r="K24" i="24"/>
  <c r="K20" i="24"/>
  <c r="K21" i="24"/>
  <c r="K22" i="24"/>
  <c r="K19" i="24"/>
  <c r="K18" i="24" l="1"/>
  <c r="K17" i="24"/>
  <c r="K16" i="24"/>
  <c r="K13" i="24"/>
  <c r="K12" i="24"/>
  <c r="K11" i="24"/>
  <c r="K8" i="24"/>
  <c r="K6" i="24"/>
  <c r="K5" i="24"/>
  <c r="F7" i="11" l="1"/>
  <c r="F17" i="5"/>
  <c r="D14" i="5"/>
  <c r="D18" i="23"/>
  <c r="F14" i="23"/>
  <c r="F13" i="23"/>
  <c r="F12" i="23"/>
  <c r="F11" i="23"/>
  <c r="F10" i="23"/>
  <c r="F9" i="23"/>
  <c r="F8" i="23"/>
  <c r="F7" i="23"/>
  <c r="F6" i="23"/>
  <c r="F5" i="23"/>
  <c r="F4" i="23"/>
  <c r="F47" i="20"/>
  <c r="D47" i="20"/>
  <c r="D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D15" i="20"/>
  <c r="F14" i="20"/>
  <c r="F12" i="20"/>
  <c r="F11" i="20"/>
  <c r="F8" i="20"/>
  <c r="F7" i="20"/>
  <c r="F6" i="20"/>
  <c r="F5" i="20"/>
  <c r="F4" i="20"/>
  <c r="F18" i="23" l="1"/>
  <c r="F15" i="20"/>
  <c r="F42" i="20"/>
  <c r="D77" i="24" l="1"/>
  <c r="F64" i="24"/>
  <c r="F76" i="24"/>
  <c r="F75" i="24"/>
  <c r="F74" i="24"/>
  <c r="F73" i="24"/>
  <c r="F72" i="24"/>
  <c r="F70" i="24"/>
  <c r="F69" i="24"/>
  <c r="F68" i="24"/>
  <c r="F67" i="24"/>
  <c r="F66" i="24"/>
  <c r="F65" i="24"/>
  <c r="F63" i="24"/>
  <c r="F62" i="24"/>
  <c r="F60" i="24"/>
  <c r="F59" i="24"/>
  <c r="F58" i="24"/>
  <c r="F57" i="24"/>
  <c r="F56" i="24"/>
  <c r="F54" i="24"/>
  <c r="F53" i="24"/>
  <c r="F52" i="24"/>
  <c r="F51" i="24"/>
  <c r="F50" i="24"/>
  <c r="F49" i="24"/>
  <c r="F48" i="24"/>
  <c r="F47" i="24"/>
  <c r="F46" i="24"/>
  <c r="F44" i="24"/>
  <c r="F43" i="24"/>
  <c r="F42" i="24"/>
  <c r="F40" i="24"/>
  <c r="F39" i="24"/>
  <c r="F38" i="24"/>
  <c r="F37" i="24"/>
  <c r="F36" i="24"/>
  <c r="F34" i="24"/>
  <c r="F33" i="24"/>
  <c r="F30" i="24"/>
  <c r="F28" i="24"/>
  <c r="F27" i="24"/>
  <c r="F26" i="24"/>
  <c r="F24" i="24"/>
  <c r="F23" i="24"/>
  <c r="F22" i="24"/>
  <c r="F21" i="24"/>
  <c r="F20" i="24"/>
  <c r="F19" i="24"/>
  <c r="F18" i="24"/>
  <c r="F17" i="24"/>
  <c r="F16" i="24"/>
  <c r="F13" i="24"/>
  <c r="F12" i="24"/>
  <c r="F11" i="24"/>
  <c r="F8" i="24"/>
  <c r="F6" i="24"/>
  <c r="F5" i="24"/>
  <c r="F77" i="24" l="1"/>
  <c r="D11" i="4" l="1"/>
  <c r="D11" i="3"/>
  <c r="D23" i="14" l="1"/>
  <c r="D12" i="8"/>
  <c r="D8" i="10"/>
  <c r="F16" i="5"/>
  <c r="F18" i="5"/>
  <c r="D19" i="5"/>
  <c r="F29" i="18"/>
  <c r="D29" i="18"/>
  <c r="D25" i="18"/>
  <c r="F19" i="5" l="1"/>
  <c r="D9" i="19" l="1"/>
  <c r="F8" i="19"/>
  <c r="F7" i="19"/>
  <c r="F6" i="19"/>
  <c r="F4" i="19"/>
  <c r="F9" i="19" l="1"/>
  <c r="F23" i="18" l="1"/>
  <c r="F12" i="18"/>
  <c r="F11" i="18"/>
  <c r="F9" i="18"/>
  <c r="F6" i="18"/>
  <c r="F5" i="18"/>
  <c r="F4" i="18"/>
  <c r="F25" i="18" l="1"/>
  <c r="F12" i="1" l="1"/>
  <c r="F13" i="1"/>
  <c r="F22" i="14" l="1"/>
  <c r="F21" i="14"/>
  <c r="F20" i="14"/>
  <c r="F17" i="14"/>
  <c r="F19" i="14"/>
  <c r="F18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4" i="13"/>
  <c r="F10" i="13" s="1"/>
  <c r="D12" i="11"/>
  <c r="F11" i="11"/>
  <c r="F10" i="11"/>
  <c r="F9" i="11"/>
  <c r="F8" i="11"/>
  <c r="F6" i="11"/>
  <c r="F5" i="11"/>
  <c r="F4" i="11"/>
  <c r="F7" i="10"/>
  <c r="F6" i="10"/>
  <c r="F5" i="10"/>
  <c r="F4" i="10"/>
  <c r="D16" i="9"/>
  <c r="F15" i="9"/>
  <c r="F14" i="9"/>
  <c r="F13" i="9"/>
  <c r="F12" i="9"/>
  <c r="F10" i="9"/>
  <c r="F11" i="9"/>
  <c r="F9" i="9"/>
  <c r="F8" i="9"/>
  <c r="F7" i="9"/>
  <c r="F6" i="9"/>
  <c r="F5" i="9"/>
  <c r="F4" i="9"/>
  <c r="F11" i="8"/>
  <c r="F10" i="8"/>
  <c r="F9" i="8"/>
  <c r="F8" i="8"/>
  <c r="F7" i="8"/>
  <c r="F6" i="8"/>
  <c r="F5" i="8"/>
  <c r="F4" i="8"/>
  <c r="D6" i="7"/>
  <c r="F5" i="7"/>
  <c r="F13" i="5"/>
  <c r="F12" i="5"/>
  <c r="F11" i="5"/>
  <c r="F10" i="5"/>
  <c r="F9" i="5"/>
  <c r="F8" i="5"/>
  <c r="F7" i="5"/>
  <c r="F6" i="5"/>
  <c r="F5" i="5"/>
  <c r="F10" i="4"/>
  <c r="F8" i="4"/>
  <c r="F9" i="4"/>
  <c r="F4" i="4"/>
  <c r="F7" i="4"/>
  <c r="F5" i="4"/>
  <c r="F6" i="4"/>
  <c r="F10" i="3"/>
  <c r="F9" i="3"/>
  <c r="F4" i="3"/>
  <c r="F8" i="3"/>
  <c r="F7" i="3"/>
  <c r="F5" i="3"/>
  <c r="F6" i="3"/>
  <c r="F12" i="2"/>
  <c r="F11" i="2"/>
  <c r="F10" i="2"/>
  <c r="F9" i="2"/>
  <c r="F8" i="2"/>
  <c r="F6" i="2"/>
  <c r="F5" i="2"/>
  <c r="F4" i="2"/>
  <c r="F14" i="1"/>
  <c r="F11" i="1"/>
  <c r="F10" i="1"/>
  <c r="F9" i="1"/>
  <c r="F7" i="1"/>
  <c r="F6" i="1"/>
  <c r="F5" i="1"/>
  <c r="F15" i="1" s="1"/>
  <c r="F14" i="2" l="1"/>
  <c r="F11" i="4"/>
  <c r="F11" i="3"/>
  <c r="F8" i="10"/>
  <c r="F23" i="14"/>
  <c r="F12" i="8"/>
  <c r="F14" i="5"/>
  <c r="F6" i="7"/>
  <c r="F12" i="11"/>
  <c r="F16" i="9"/>
</calcChain>
</file>

<file path=xl/sharedStrings.xml><?xml version="1.0" encoding="utf-8"?>
<sst xmlns="http://schemas.openxmlformats.org/spreadsheetml/2006/main" count="1487" uniqueCount="454">
  <si>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</si>
  <si>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</si>
  <si>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</si>
  <si>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</si>
  <si>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</si>
  <si>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</si>
  <si>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Direktora vietnieks saimnieciskajā darbā</t>
  </si>
  <si>
    <t>1345 09</t>
  </si>
  <si>
    <t>Lietvedis</t>
  </si>
  <si>
    <t>3341 04</t>
  </si>
  <si>
    <t>Apkopējs</t>
  </si>
  <si>
    <t>9112 01</t>
  </si>
  <si>
    <t>Dežurants</t>
  </si>
  <si>
    <t>9629 05</t>
  </si>
  <si>
    <t>Kopētājs</t>
  </si>
  <si>
    <t>4415 02</t>
  </si>
  <si>
    <t>Internāta, dienesta viesnīcas dežurants</t>
  </si>
  <si>
    <t>Dienesta viesnīcas administrators</t>
  </si>
  <si>
    <t>4224 02</t>
  </si>
  <si>
    <t xml:space="preserve">Direktora vietnieks saimnieciskajā darbā </t>
  </si>
  <si>
    <t>4411 02</t>
  </si>
  <si>
    <t>Garderobists</t>
  </si>
  <si>
    <t>9629 03</t>
  </si>
  <si>
    <t>Vadītājs</t>
  </si>
  <si>
    <t>Pirmsskolas skolotāja palīgs</t>
  </si>
  <si>
    <t>5312 01</t>
  </si>
  <si>
    <t>5151 11; 4321 03</t>
  </si>
  <si>
    <t>Pavārs</t>
  </si>
  <si>
    <t>5120 02</t>
  </si>
  <si>
    <t>Šuvējs</t>
  </si>
  <si>
    <t>7531 01</t>
  </si>
  <si>
    <t>Veļas noliktavas pārzinis</t>
  </si>
  <si>
    <t>9121 03</t>
  </si>
  <si>
    <t>Veļas pārzinis</t>
  </si>
  <si>
    <t>Nakts aukle</t>
  </si>
  <si>
    <t>5311 01</t>
  </si>
  <si>
    <t>Noliktavas pārzinis</t>
  </si>
  <si>
    <t>4321 03</t>
  </si>
  <si>
    <t>Peldbaseina administrators</t>
  </si>
  <si>
    <t>5151 01</t>
  </si>
  <si>
    <t>Saimniecības pārzinis, automobiļa vadītājs</t>
  </si>
  <si>
    <t>5151 11; 8322 01</t>
  </si>
  <si>
    <t>Pavāra palīgs</t>
  </si>
  <si>
    <t>9412 01</t>
  </si>
  <si>
    <t xml:space="preserve">Kopā </t>
  </si>
  <si>
    <t>Direktors</t>
  </si>
  <si>
    <t>5151 11</t>
  </si>
  <si>
    <t>Jauniešu pūtēju orķestra diriģents</t>
  </si>
  <si>
    <t>2652 17</t>
  </si>
  <si>
    <t>Jauniešu pūtēju orķestra koncertmeistars</t>
  </si>
  <si>
    <t>2652 25</t>
  </si>
  <si>
    <t>Kamerorķestra koncertmeistars</t>
  </si>
  <si>
    <t xml:space="preserve">Apkopējs </t>
  </si>
  <si>
    <t>9112 02</t>
  </si>
  <si>
    <t>Saimnieciskās daļas vadītājs</t>
  </si>
  <si>
    <t>5151 03</t>
  </si>
  <si>
    <t>Izglītības iestādes bibliotekārs, kopētājs</t>
  </si>
  <si>
    <t>2622 07; 2320 02</t>
  </si>
  <si>
    <t>Saimniecības daļas vadītājs</t>
  </si>
  <si>
    <t>1431 03</t>
  </si>
  <si>
    <t>Uzraugs, strādnieks sporta centrā</t>
  </si>
  <si>
    <t>9629 04; 9329 09</t>
  </si>
  <si>
    <t>Apkopējs, palīgstrādnieks</t>
  </si>
  <si>
    <t>9112 01; 9313 02</t>
  </si>
  <si>
    <t>3422 03</t>
  </si>
  <si>
    <t>Frobola treneris (pieaugušo)</t>
  </si>
  <si>
    <t>Strādnieks āra sporta laukumos</t>
  </si>
  <si>
    <t>9329 09</t>
  </si>
  <si>
    <t>Volejbola treneris (pieaugušo)</t>
  </si>
  <si>
    <t>Ložu šaušanas treneris</t>
  </si>
  <si>
    <t>BMX treneris (jauniešu)</t>
  </si>
  <si>
    <t>Basketbola treneris</t>
  </si>
  <si>
    <t>Jaunatnes darbinieks</t>
  </si>
  <si>
    <t>2422 57</t>
  </si>
  <si>
    <t>Ēkas dežurants</t>
  </si>
  <si>
    <t>Saimniecības vadītājs</t>
  </si>
  <si>
    <t>1349 34</t>
  </si>
  <si>
    <t>2622 02</t>
  </si>
  <si>
    <t>Resursu un datu pārvaldības nodaļas vadītājs</t>
  </si>
  <si>
    <t>1349 32</t>
  </si>
  <si>
    <t>Galvenais bibliotekārs</t>
  </si>
  <si>
    <t>Pakalpojumu nodaļas vadītājs-datorklases administrators</t>
  </si>
  <si>
    <t>1349 32; 3433 02</t>
  </si>
  <si>
    <t>Bērnu literatūras nodaļas vadītājs</t>
  </si>
  <si>
    <t>Kopā</t>
  </si>
  <si>
    <t>Diriģents</t>
  </si>
  <si>
    <t>2652 01</t>
  </si>
  <si>
    <t>Kormeistars</t>
  </si>
  <si>
    <t>2652 21</t>
  </si>
  <si>
    <t>Koncertmeistars</t>
  </si>
  <si>
    <t>Orķestra diriģents</t>
  </si>
  <si>
    <t>Orķestra koncertmeistars</t>
  </si>
  <si>
    <t>2652 03</t>
  </si>
  <si>
    <t>Folkloras kopas vadītājs</t>
  </si>
  <si>
    <t>2652 27</t>
  </si>
  <si>
    <t>Interešu pulciņa vadtājs</t>
  </si>
  <si>
    <t>3435 28</t>
  </si>
  <si>
    <t>Ansambļa vadītājs</t>
  </si>
  <si>
    <t>2652 18</t>
  </si>
  <si>
    <t>Deju ansambļa vadītājs</t>
  </si>
  <si>
    <t>2653 11</t>
  </si>
  <si>
    <t>Deju kolektīva vadītājs</t>
  </si>
  <si>
    <t>2653 12</t>
  </si>
  <si>
    <t>1431 01</t>
  </si>
  <si>
    <t>Direktora vietnieks</t>
  </si>
  <si>
    <t>1431 02</t>
  </si>
  <si>
    <t>Mākslinieciskās daļas vadītājs</t>
  </si>
  <si>
    <t>2651 10</t>
  </si>
  <si>
    <t>Lietvedis- uzskaitvedis</t>
  </si>
  <si>
    <t>3341 04; 4311 03</t>
  </si>
  <si>
    <t>Kasieris</t>
  </si>
  <si>
    <t>4311 02</t>
  </si>
  <si>
    <t>Skaņu operators</t>
  </si>
  <si>
    <t>3521 11</t>
  </si>
  <si>
    <t>Elektriķis, gaismotājs</t>
  </si>
  <si>
    <t>7411 01;
7411 04</t>
  </si>
  <si>
    <t>Tērpu pārzinis</t>
  </si>
  <si>
    <t>Garderobists –dežurants</t>
  </si>
  <si>
    <t>9629 03; 9629 05</t>
  </si>
  <si>
    <t>Kinoteātris "Vidzeme"</t>
  </si>
  <si>
    <t>Kino sistēmu un tehniskais speciālists</t>
  </si>
  <si>
    <t>7421 08</t>
  </si>
  <si>
    <t>Administrators</t>
  </si>
  <si>
    <t>Administrators-lietvedis</t>
  </si>
  <si>
    <t>5151 01;
3341 04</t>
  </si>
  <si>
    <t>Traktortehnikas vadītājs</t>
  </si>
  <si>
    <t>8341 06</t>
  </si>
  <si>
    <t>Kultūrvēstures nodaļas vadītājs</t>
  </si>
  <si>
    <t>1431 11</t>
  </si>
  <si>
    <t>Zinātniski izglītojošā darba nodaļas vadītājs</t>
  </si>
  <si>
    <t>2621 11</t>
  </si>
  <si>
    <t>Galvenais krājuma glabātājs-Nacionālā muzeja krājuma kopkataloga administrators</t>
  </si>
  <si>
    <t>2621 10;
2522 31</t>
  </si>
  <si>
    <t>Krājumu glabātājs</t>
  </si>
  <si>
    <t>2621 03</t>
  </si>
  <si>
    <t>Krājumu glabātājs (Sarkaņi)</t>
  </si>
  <si>
    <t>Vēsturnieks</t>
  </si>
  <si>
    <t>2633 02</t>
  </si>
  <si>
    <t>Restaurators</t>
  </si>
  <si>
    <t>2651 34</t>
  </si>
  <si>
    <t>Vadošais pētnieks</t>
  </si>
  <si>
    <t>2111 01</t>
  </si>
  <si>
    <t>Mākslas izstāžu kurators</t>
  </si>
  <si>
    <t>2621 05</t>
  </si>
  <si>
    <t>Muzeja uzraugs, ieejas biļešu kasieris</t>
  </si>
  <si>
    <t>5419 12</t>
  </si>
  <si>
    <t>Dziesmu svētku skolas vadītājs</t>
  </si>
  <si>
    <t>3435 23</t>
  </si>
  <si>
    <t>Arhivārs-dežurants</t>
  </si>
  <si>
    <t>2621 01; 4415 01</t>
  </si>
  <si>
    <t>Ēku un teritorijas pārzinis</t>
  </si>
  <si>
    <t>5153 02</t>
  </si>
  <si>
    <t>Ārsta palīgs</t>
  </si>
  <si>
    <t>2240 01</t>
  </si>
  <si>
    <t>1213 23</t>
  </si>
  <si>
    <t>Ēku un apsaimniekojamās teritorijas pārzinis</t>
  </si>
  <si>
    <t>Pašvaldības vides kontroles inspektors zivju resursu aizsardzības un uzraudzības jomā</t>
  </si>
  <si>
    <t>3257 03</t>
  </si>
  <si>
    <t>Kapsētas pārzinis</t>
  </si>
  <si>
    <t>5151 20</t>
  </si>
  <si>
    <t>Galdnieks</t>
  </si>
  <si>
    <t>7522 01</t>
  </si>
  <si>
    <t>Elektriķis (ielu apgaismojuma jautājumos)</t>
  </si>
  <si>
    <t>7411 01</t>
  </si>
  <si>
    <t>Remontatslēdznieks</t>
  </si>
  <si>
    <t>7233 02</t>
  </si>
  <si>
    <t>Santehniķis-remontstrādnieks</t>
  </si>
  <si>
    <t>7126 01; 9313 02</t>
  </si>
  <si>
    <t>Autobusa vadītājs</t>
  </si>
  <si>
    <t>8331 01</t>
  </si>
  <si>
    <t>Mikroautobusa vadītājs</t>
  </si>
  <si>
    <t>8322 06</t>
  </si>
  <si>
    <t>Kravas automobiļa vadītājs</t>
  </si>
  <si>
    <t>8332 03</t>
  </si>
  <si>
    <t>Pašiekrāvēja automobiļa vadītājs</t>
  </si>
  <si>
    <t>8332 04</t>
  </si>
  <si>
    <t>9214 03</t>
  </si>
  <si>
    <t>9214 03; 8322 01</t>
  </si>
  <si>
    <t>Sētnieks</t>
  </si>
  <si>
    <t>9613 01</t>
  </si>
  <si>
    <t>Apkopēja</t>
  </si>
  <si>
    <t>Ielu un ceļu uzturēšana</t>
  </si>
  <si>
    <t>Ceļu būvstrādnieks</t>
  </si>
  <si>
    <t>9312 01</t>
  </si>
  <si>
    <t>Ceļu būvstrādnieks, traktorists</t>
  </si>
  <si>
    <t>9312 01; 8431 05</t>
  </si>
  <si>
    <t>IV A</t>
  </si>
  <si>
    <t>1.</t>
  </si>
  <si>
    <t>3.</t>
  </si>
  <si>
    <t>4.</t>
  </si>
  <si>
    <t>13.</t>
  </si>
  <si>
    <t>14.</t>
  </si>
  <si>
    <t>II A</t>
  </si>
  <si>
    <t>18.</t>
  </si>
  <si>
    <t>II</t>
  </si>
  <si>
    <t>I</t>
  </si>
  <si>
    <t>III</t>
  </si>
  <si>
    <t>II B</t>
  </si>
  <si>
    <t>IV</t>
  </si>
  <si>
    <t>33.</t>
  </si>
  <si>
    <t>I B</t>
  </si>
  <si>
    <t>Bāriņtiesas priekšsēdētājs</t>
  </si>
  <si>
    <t>1344 05</t>
  </si>
  <si>
    <t>Priekšsēdētāja vietnieks/bāriņtiesas loceklis</t>
  </si>
  <si>
    <t>1344 06  3412 06</t>
  </si>
  <si>
    <t>Bāriņtiesas loceklis</t>
  </si>
  <si>
    <t>3412 06</t>
  </si>
  <si>
    <t>Bāriņtiesas locekļa palīgs</t>
  </si>
  <si>
    <t>3412 07</t>
  </si>
  <si>
    <t>Lietvedības sekretārs</t>
  </si>
  <si>
    <t>4120 03</t>
  </si>
  <si>
    <t>Mākslas nodaļas vadītājs</t>
  </si>
  <si>
    <t>48.</t>
  </si>
  <si>
    <t>VI</t>
  </si>
  <si>
    <t>V</t>
  </si>
  <si>
    <t>Mēnešalgas fonds 
(EUR)</t>
  </si>
  <si>
    <t>Amata saime</t>
  </si>
  <si>
    <t>Amata saimes līmenis</t>
  </si>
  <si>
    <t>Mēnešalgas grupa</t>
  </si>
  <si>
    <t>Mēnešalgas likme
(EUR)</t>
  </si>
  <si>
    <t>Ēdināšanas dienests</t>
  </si>
  <si>
    <t>12.</t>
  </si>
  <si>
    <t>Trases uzturēšanas speciālists</t>
  </si>
  <si>
    <t>Saimniecības-noliktavas pārzinis</t>
  </si>
  <si>
    <t>1345 04</t>
  </si>
  <si>
    <t>Stundas algas likme 
EUR 4,73</t>
  </si>
  <si>
    <t>stundas algas likme 
EUR 4,29</t>
  </si>
  <si>
    <t>stundas algas likme 4,77 (EUR 795)</t>
  </si>
  <si>
    <t>stundas algas likme 
EUR 4,77</t>
  </si>
  <si>
    <t>Amatierteātra režisors</t>
  </si>
  <si>
    <t>Noformētājs</t>
  </si>
  <si>
    <t>2.</t>
  </si>
  <si>
    <t>Sociālās palīdzības  nodaļas vadītājs</t>
  </si>
  <si>
    <t>Sociālās darba  nodaļas vadītājs</t>
  </si>
  <si>
    <t>Sociālo pakalpojumu  nodaļas vadītājs</t>
  </si>
  <si>
    <t>5.</t>
  </si>
  <si>
    <t>Lietvede</t>
  </si>
  <si>
    <t>6.</t>
  </si>
  <si>
    <t>Projektu sagatavošanas un ieviešanas speciālists</t>
  </si>
  <si>
    <t>7.</t>
  </si>
  <si>
    <t xml:space="preserve">Sociālais darbinieks </t>
  </si>
  <si>
    <t>11.</t>
  </si>
  <si>
    <t xml:space="preserve">Sociālās palīdzības organizators </t>
  </si>
  <si>
    <t xml:space="preserve">Sociālais darbinieks darbam ar ģimeni un bērniem </t>
  </si>
  <si>
    <t>Sociālais rehabilitētājs</t>
  </si>
  <si>
    <t>15.</t>
  </si>
  <si>
    <t>Psihologs</t>
  </si>
  <si>
    <t>Zobārsts</t>
  </si>
  <si>
    <t>Zobārstniecības māsa</t>
  </si>
  <si>
    <t>8.</t>
  </si>
  <si>
    <t>9.</t>
  </si>
  <si>
    <t>10.</t>
  </si>
  <si>
    <t>III A</t>
  </si>
  <si>
    <t>IV B</t>
  </si>
  <si>
    <t xml:space="preserve"> Centrālās administrācijas vadība </t>
  </si>
  <si>
    <t>Pašvaldības izpilddirektors - centrālās administrācijas vadītājs</t>
  </si>
  <si>
    <t>1112 38</t>
  </si>
  <si>
    <t>Madonas pilsētas pārvaldnieks</t>
  </si>
  <si>
    <t>Ārpus nodaļām esošie speciālisti</t>
  </si>
  <si>
    <t>Auditors</t>
  </si>
  <si>
    <t>2411 08</t>
  </si>
  <si>
    <t>Lietvedības nodaļa</t>
  </si>
  <si>
    <t>Nodaļas vadītājs</t>
  </si>
  <si>
    <t>Lietvedis, arhivārs</t>
  </si>
  <si>
    <t>4415 01; 3341 04</t>
  </si>
  <si>
    <t>Finanšu nodaļa</t>
  </si>
  <si>
    <t>Galvenais grāmatvedis</t>
  </si>
  <si>
    <t>1211 04</t>
  </si>
  <si>
    <t>Galvenā grāmatveža vietnieks</t>
  </si>
  <si>
    <t>1211 05</t>
  </si>
  <si>
    <t>Vecākais grāmatvedis</t>
  </si>
  <si>
    <t>2411 01</t>
  </si>
  <si>
    <t>Vecākais ekonomists</t>
  </si>
  <si>
    <t>2631 02</t>
  </si>
  <si>
    <t>Grāmatvedis</t>
  </si>
  <si>
    <t>3313 01</t>
  </si>
  <si>
    <t>Ekonomists</t>
  </si>
  <si>
    <t>3314 01</t>
  </si>
  <si>
    <t>Uzskaitvedis</t>
  </si>
  <si>
    <t>Juridiskā un personāla nodaļa</t>
  </si>
  <si>
    <t>Jurists</t>
  </si>
  <si>
    <t>2611 01</t>
  </si>
  <si>
    <t>Personāla speciālists</t>
  </si>
  <si>
    <t>2423 07</t>
  </si>
  <si>
    <t>Kārtībnieks</t>
  </si>
  <si>
    <t>3355 34</t>
  </si>
  <si>
    <t>stundas algas likme
 EUR 5,68</t>
  </si>
  <si>
    <t>Administratīvās komisijas priekšsēdētājs (vēlēts amats)</t>
  </si>
  <si>
    <t>1120 13</t>
  </si>
  <si>
    <t>Informācijas tehnoloģiju nodaļa</t>
  </si>
  <si>
    <t>1330 05</t>
  </si>
  <si>
    <t>Informācijas tehnoloģiju speciālists</t>
  </si>
  <si>
    <t>3513 01</t>
  </si>
  <si>
    <t>Izglītības nodaļa</t>
  </si>
  <si>
    <t>Nodaļas vadītājs (izglītības jomā)</t>
  </si>
  <si>
    <t>1345 03</t>
  </si>
  <si>
    <t>Nodaļas vadītāja vietnieks (izglītības jomā)</t>
  </si>
  <si>
    <t>Vecākais izglītības darba speciālists</t>
  </si>
  <si>
    <t>2422 42</t>
  </si>
  <si>
    <t>Izglītības darba speciālists</t>
  </si>
  <si>
    <t>Izglītības psihologs</t>
  </si>
  <si>
    <t>2634 03</t>
  </si>
  <si>
    <t>Projektu ieviešanas nodaļa</t>
  </si>
  <si>
    <t>2422 01</t>
  </si>
  <si>
    <t>Projektu sagatavošanas un ieviešanas speciālists, ceļu būvinženieris</t>
  </si>
  <si>
    <t>2142 15</t>
  </si>
  <si>
    <t>Attīstības nodaļa</t>
  </si>
  <si>
    <t>Ainavu arhitekts</t>
  </si>
  <si>
    <t>2162 01</t>
  </si>
  <si>
    <t>Vecākais speciālists kultūras jomā</t>
  </si>
  <si>
    <t>Vecākais speciālists sporta jomā</t>
  </si>
  <si>
    <t>Tūrisma darba organizators</t>
  </si>
  <si>
    <t>3339 42</t>
  </si>
  <si>
    <t>Tūrisma informācijas centra konsultants</t>
  </si>
  <si>
    <t>4221 03</t>
  </si>
  <si>
    <t>Vecākais sabiedrisko attiecību speciālists</t>
  </si>
  <si>
    <t>2432 08</t>
  </si>
  <si>
    <t>24.</t>
  </si>
  <si>
    <t>Sabiedrisko attiecību speciālists</t>
  </si>
  <si>
    <t>Vecākais speciālists jaunatnes un ģimenes politikas jomā</t>
  </si>
  <si>
    <t>2422 27</t>
  </si>
  <si>
    <t>Būvvalde</t>
  </si>
  <si>
    <t>Būvvaldes vadītājs</t>
  </si>
  <si>
    <t>Būvvaldes arhitekts</t>
  </si>
  <si>
    <t>2161 01</t>
  </si>
  <si>
    <t>Būvinspektors</t>
  </si>
  <si>
    <t>2422 54</t>
  </si>
  <si>
    <t>Būvinspektora palīgs</t>
  </si>
  <si>
    <t>2422 55</t>
  </si>
  <si>
    <t>Juriskonsults-lietvedis</t>
  </si>
  <si>
    <t>2619 01</t>
  </si>
  <si>
    <t>Nekustamā īpašuma pārvaldības un teritoriālās plānošanas nodaļa</t>
  </si>
  <si>
    <t>Nekustamā īpašuma speciālists</t>
  </si>
  <si>
    <t>3334 09</t>
  </si>
  <si>
    <t>Zemes ierīcības inženieris</t>
  </si>
  <si>
    <t>2165 07</t>
  </si>
  <si>
    <t>Nekustamā īpašuma darījumu speciālists</t>
  </si>
  <si>
    <t>Ģeogrāfiskās informācijas sistēmas speciālists</t>
  </si>
  <si>
    <t>2529 08</t>
  </si>
  <si>
    <t>Vecākais speciālists nekustamā īpašuma nodokļa administrators</t>
  </si>
  <si>
    <t>4311 06</t>
  </si>
  <si>
    <t>Nekustamā īpašuma nodokļa administrators</t>
  </si>
  <si>
    <t>Mežzinis</t>
  </si>
  <si>
    <t>2422 56</t>
  </si>
  <si>
    <t>Dzimtsarakstu nodaļa</t>
  </si>
  <si>
    <t>Nodaļas vadītāja vietnieks</t>
  </si>
  <si>
    <t>Lietvedis-arhivārs</t>
  </si>
  <si>
    <t>Vides un energopārvaldības speciālists</t>
  </si>
  <si>
    <t>2422 31</t>
  </si>
  <si>
    <t>stundas algas likme 
EUR 4,04</t>
  </si>
  <si>
    <t>stundas algas likme 
EUR 4,012</t>
  </si>
  <si>
    <t>stundas algas likme 
EUR 4,79</t>
  </si>
  <si>
    <t>stundas algas likme 
EUR 5,53</t>
  </si>
  <si>
    <t>stundas algas likme 
EUR 5,09</t>
  </si>
  <si>
    <t>stundas algas likme 
EUR 5,012</t>
  </si>
  <si>
    <t>stundas algas likme 
EUR 5,617</t>
  </si>
  <si>
    <t>stundas algas likme 
EUR 4,497</t>
  </si>
  <si>
    <t>stundas algas likme 
EUR 5,56</t>
  </si>
  <si>
    <t>stundas algas likme EUR 4,012</t>
  </si>
  <si>
    <t>Metodiskā darba vadītājs</t>
  </si>
  <si>
    <t>stundas algas likme EUR 24,50</t>
  </si>
  <si>
    <t>stundas algas likme EUR 7,00</t>
  </si>
  <si>
    <t>stundas algas likme EUR 13,00</t>
  </si>
  <si>
    <t>3119 04</t>
  </si>
  <si>
    <t>Speciālists  darba un civilajā aizsardzībā, ugunsdrošībā</t>
  </si>
  <si>
    <t>Suņu un kaķu kopējs - dzīvnieku ķērājs</t>
  </si>
  <si>
    <t>5164 08; 9613 03</t>
  </si>
  <si>
    <t>16.</t>
  </si>
  <si>
    <t>1.2.</t>
  </si>
  <si>
    <t>Procenti no minimuma</t>
  </si>
  <si>
    <t xml:space="preserve">II </t>
  </si>
  <si>
    <t>20.3.</t>
  </si>
  <si>
    <t>V A</t>
  </si>
  <si>
    <t>17.</t>
  </si>
  <si>
    <t>37.</t>
  </si>
  <si>
    <t>26.</t>
  </si>
  <si>
    <t>34.</t>
  </si>
  <si>
    <t>44.</t>
  </si>
  <si>
    <t>32.3.</t>
  </si>
  <si>
    <t>21.3.</t>
  </si>
  <si>
    <t>21.5.</t>
  </si>
  <si>
    <t>39.1.</t>
  </si>
  <si>
    <t>43.2.</t>
  </si>
  <si>
    <t>40.</t>
  </si>
  <si>
    <t>50.</t>
  </si>
  <si>
    <t>VI B</t>
  </si>
  <si>
    <t>15.2.</t>
  </si>
  <si>
    <t>28.3.</t>
  </si>
  <si>
    <t>43.1.</t>
  </si>
  <si>
    <t>III C</t>
  </si>
  <si>
    <t>I A</t>
  </si>
  <si>
    <t>46.1.</t>
  </si>
  <si>
    <t>6.1.</t>
  </si>
  <si>
    <t>6.2.</t>
  </si>
  <si>
    <t>20.5.</t>
  </si>
  <si>
    <t>20.1.</t>
  </si>
  <si>
    <t>20.2.</t>
  </si>
  <si>
    <t xml:space="preserve">I </t>
  </si>
  <si>
    <t>Zobu higiēnists</t>
  </si>
  <si>
    <t>IIA</t>
  </si>
  <si>
    <t>Metālmateriālu metinātājs</t>
  </si>
  <si>
    <t>Autoremonta darbnīcu vadītājs, traktortehnikas vadītājs</t>
  </si>
  <si>
    <t xml:space="preserve">
4323 19; 8341 06</t>
  </si>
  <si>
    <t>Labiekārtošanas strādnieks</t>
  </si>
  <si>
    <t>Labiekārtošanas strādnieks, automobiļa vadītājs</t>
  </si>
  <si>
    <t>stundas algas likme EUR 3,71</t>
  </si>
  <si>
    <t>Madonas pilsētas Īpašumu uzturēšanas dienesta amatu vienību saraksts no 01.01.2023.</t>
  </si>
  <si>
    <t>Vispārējās aprūpes māsa</t>
  </si>
  <si>
    <t>Madonas pilsētas pirmsskolas izglītības iestādes "Kastanītis"  amatu vienību saraksts no 01.01.2023.</t>
  </si>
  <si>
    <t>Madonas pilsētas pirmsskolas izglītības iestādes "Priedīte" amata vienību saraksts no 01.01.2023. (bez pedagogu amatiem)</t>
  </si>
  <si>
    <t>Madonas pilsētas pirmsskolas izglītības iestādes "Saulīte" amata vienību saraksts no 01.01.2023. (bez pedagogu amatiem)</t>
  </si>
  <si>
    <t>Madonas pilsētas vidusskolas amata vienību saraksts no 01.01.2023. (bez pedagogu amatiem)</t>
  </si>
  <si>
    <t>Laborants</t>
  </si>
  <si>
    <t>Madonas Valsts ģimnāzijas amata vienību saraksts no 01.01.2023. (bez pedagogu amatiem)</t>
  </si>
  <si>
    <t>Galvenais apkopējs</t>
  </si>
  <si>
    <t>Slēpošanas un snovborda inventāra apkopes strādnieks (sezona no 1.novembra līdz 31.martam)</t>
  </si>
  <si>
    <t>Galvenais kasieris</t>
  </si>
  <si>
    <t>Pašvaldības policijas priekšnieks</t>
  </si>
  <si>
    <t>VII</t>
  </si>
  <si>
    <t>Minimums, EUR (jāsasniedz līdz 01.01.2027.)</t>
  </si>
  <si>
    <t>Jāņa Norviļa Madonas mūzikas skolas amata vienību saraksts no 01.01.2023. (bez pedagogu amatiem)</t>
  </si>
  <si>
    <t>Jāņa Simsona Madonas mākslas skolas amata vienību saraksts no 01.01.2023. (bez pedagogu amatiem)</t>
  </si>
  <si>
    <t>Madonas bērnu un jauniešu centra amata vienību saraksts no 01.01.2023. (bez pedagogu amatiem)</t>
  </si>
  <si>
    <t>Madonas bērnu un jaunatnes sporta skolas (sporta centra) amata vienību saraksts no 01.01.2023. (bez pedagogu amatiem)</t>
  </si>
  <si>
    <t>Sporta un atpūtas bāzes "Smeceres sils" amatu vienību saraksts no 01.01.2023.</t>
  </si>
  <si>
    <t>Madonas pilsētas kultūras nama amata vienību saraksts no 01.01.2023.</t>
  </si>
  <si>
    <t>Madonas novada bibliotēkas amata vienību saraksts no 01.01.2023.</t>
  </si>
  <si>
    <t>Madonas novadpētniecības un mākslas muzeja amata vienību saraksts no 01.01.2023.</t>
  </si>
  <si>
    <t>Madonas novada Sociālā dienesta amata vienību saraksts no 01.01.2023.</t>
  </si>
  <si>
    <t>Madonas novada bāriņtiesas amata vienību saraksts no 01.01.2023.</t>
  </si>
  <si>
    <t>Iedzīvotāju reģistra speciālists</t>
  </si>
  <si>
    <t>2422 36</t>
  </si>
  <si>
    <t>Centrālās administrācijas amatu vienību saraksts no 01.01.2023.</t>
  </si>
  <si>
    <t xml:space="preserve">minimālā stundas algas likme </t>
  </si>
  <si>
    <t>9329 13</t>
  </si>
  <si>
    <t>Stundas algas likme EUR 10,80</t>
  </si>
  <si>
    <t>1344 07</t>
  </si>
  <si>
    <t>1.pielikums Madonas novada pašvaldības domes 30.11.2022. lēmumam Nr. 807  (protokols Nr. 27, 37. p.)</t>
  </si>
  <si>
    <t>2.pielikums Madonas novada pašvaldības domes 30.11.2022. lēmumam Nr. 807  (protokols Nr. 27, 37. p.)</t>
  </si>
  <si>
    <t>3.pielikums Madonas novada pašvaldības domes 30.11.2022. lēmumam Nr. 807  (protokols Nr. 27, 37. p.)</t>
  </si>
  <si>
    <t>4.pielikums Madonas novada pašvaldības domes 30.11.2022. lēmumam Nr. 807  (protokols Nr. 27, 37. p.)</t>
  </si>
  <si>
    <t>5.pielikums Madonas novada pašvaldības domes 30.11.2022. lēmumam Nr. 807  (protokols Nr. 27, 37. p.)</t>
  </si>
  <si>
    <t>6.pielikums Madonas novada pašvaldības domes 30.11.2022. lēmumam Nr. 807  (protokols Nr. 27, 37. p.)</t>
  </si>
  <si>
    <t>7.pielikums Madonas novada pašvaldības domes 30.11.2022. lēmumam Nr. 807  (protokols Nr. 27, 37. p.)</t>
  </si>
  <si>
    <t>8.pielikums Madonas novada pašvaldības domes 30.11.2022. lēmumam Nr. 807  (protokols Nr. 27, 37. p.)</t>
  </si>
  <si>
    <t>9.pielikums Madonas novada pašvaldības domes 30.11.2022. lēmumam Nr. 807  (protokols Nr. 27, 37. p.)</t>
  </si>
  <si>
    <t>10.pielikums Madonas novada pašvaldības domes 30.11.2022. lēmumam Nr. 807  (protokols Nr. 27, 37. p.)</t>
  </si>
  <si>
    <t>11.pielikums Madonas novada pašvaldības domes 30.11.2022. lēmumam Nr. 807  (protokols Nr. 27, 37. p.)</t>
  </si>
  <si>
    <t>12.pielikums Madonas novada pašvaldības domes 30.11.2022. lēmumam Nr. 807  (protokols Nr. 27, 37. p.)</t>
  </si>
  <si>
    <t>13.pielikums Madonas novada pašvaldības domes 30.11.2022. lēmumam Nr. 807  (protokols Nr. 27, 37. p.)</t>
  </si>
  <si>
    <t>14.pielikums Madonas novada pašvaldības domes 30.11.2022. lēmumam Nr. 807  (protokols Nr. 27, 37. p.)</t>
  </si>
  <si>
    <t>15.pielikums Madonas novada pašvaldības domes 30.11.2022. lēmumam Nr. 807  (protokols Nr. 27, 37. p.)</t>
  </si>
  <si>
    <t>16.pielikums Madonas novada pašvaldības domes 30.11.2022. lēmumam Nr. 807  (protokols Nr. 27, 37. p.)</t>
  </si>
  <si>
    <t>17.pielikums Madonas novada pašvaldības domes 30.11.2022. lēmumam Nr. 807  (protokols Nr. 27, 37.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</si>
</sst>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2"/>
      <color rgb="FF7030A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333333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3" fontId="1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1" xfId="3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13" fillId="3" borderId="8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1" fontId="14" fillId="3" borderId="11" xfId="0" applyNumberFormat="1" applyFont="1" applyFill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</cellXfs>
  <cellStyles count="8">
    <cellStyle name="Hipersaite 2" xfId="7"/>
    <cellStyle name="Normal 2" xfId="5"/>
    <cellStyle name="Parasts" xfId="0" builtinId="0"/>
    <cellStyle name="Parasts 2" xfId="2"/>
    <cellStyle name="Parasts 3" xfId="3"/>
    <cellStyle name="Parasts 4" xfId="4"/>
    <cellStyle name="Parasts 5" xfId="6"/>
    <cellStyle name="Parasts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selection sqref="A1:F1"/>
    </sheetView>
  </sheetViews>
  <sheetFormatPr defaultColWidth="9.140625" defaultRowHeight="15.75" x14ac:dyDescent="0.25"/>
  <cols>
    <col min="1" max="1" width="8.28515625" style="28" customWidth="1"/>
    <col min="2" max="2" width="29.85546875" style="47" customWidth="1"/>
    <col min="3" max="3" width="13" style="28" customWidth="1"/>
    <col min="4" max="4" width="9.140625" style="28"/>
    <col min="5" max="5" width="16.5703125" style="28" customWidth="1"/>
    <col min="6" max="6" width="15.85546875" style="28" customWidth="1"/>
    <col min="7" max="8" width="9.140625" style="28"/>
    <col min="9" max="9" width="15" style="37" customWidth="1"/>
    <col min="10" max="10" width="18.5703125" style="37" customWidth="1"/>
    <col min="11" max="11" width="18" style="37" customWidth="1"/>
    <col min="12" max="16384" width="9.140625" style="28"/>
  </cols>
  <sheetData>
    <row r="1" spans="1:11" ht="30.75" customHeight="1" x14ac:dyDescent="0.25">
      <c r="A1" s="114" t="s">
        <v>437</v>
      </c>
      <c r="B1" s="114"/>
      <c r="C1" s="114"/>
      <c r="D1" s="114"/>
      <c r="E1" s="114"/>
      <c r="F1" s="114"/>
    </row>
    <row r="2" spans="1:11" ht="38.25" customHeight="1" x14ac:dyDescent="0.25">
      <c r="A2" s="115" t="s">
        <v>406</v>
      </c>
      <c r="B2" s="115"/>
      <c r="C2" s="115"/>
      <c r="D2" s="115"/>
      <c r="E2" s="115"/>
      <c r="F2" s="115"/>
    </row>
    <row r="3" spans="1:11" s="1" customFormat="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s="1" customFormat="1" ht="16.5" thickBot="1" x14ac:dyDescent="0.3">
      <c r="A4" s="13">
        <v>1</v>
      </c>
      <c r="B4" s="18" t="s">
        <v>23</v>
      </c>
      <c r="C4" s="19" t="s">
        <v>154</v>
      </c>
      <c r="D4" s="19">
        <v>1</v>
      </c>
      <c r="E4" s="31">
        <v>1250</v>
      </c>
      <c r="F4" s="19">
        <f>ROUND(D4*E4,0)</f>
        <v>1250</v>
      </c>
      <c r="G4" s="27" t="s">
        <v>368</v>
      </c>
      <c r="H4" s="27" t="s">
        <v>195</v>
      </c>
      <c r="I4" s="27" t="s">
        <v>221</v>
      </c>
      <c r="J4" s="96">
        <f>1.911*1137.46</f>
        <v>2173.68606</v>
      </c>
      <c r="K4" s="97">
        <f>E4/(J4/100)</f>
        <v>57.506004339927543</v>
      </c>
    </row>
    <row r="5" spans="1:11" s="1" customFormat="1" ht="32.25" thickBot="1" x14ac:dyDescent="0.3">
      <c r="A5" s="13">
        <v>2</v>
      </c>
      <c r="B5" s="18" t="s">
        <v>155</v>
      </c>
      <c r="C5" s="19" t="s">
        <v>151</v>
      </c>
      <c r="D5" s="19">
        <v>1</v>
      </c>
      <c r="E5" s="31">
        <v>920</v>
      </c>
      <c r="F5" s="19">
        <f>ROUND(D5*E5,0)</f>
        <v>920</v>
      </c>
      <c r="G5" s="5" t="s">
        <v>188</v>
      </c>
      <c r="H5" s="5" t="s">
        <v>194</v>
      </c>
      <c r="I5" s="5" t="s">
        <v>239</v>
      </c>
      <c r="J5" s="96">
        <f>0.796*1137.46</f>
        <v>905.41816000000006</v>
      </c>
      <c r="K5" s="97">
        <f t="shared" ref="K5:K23" si="0">E5/(J5/100)</f>
        <v>101.61050889458635</v>
      </c>
    </row>
    <row r="6" spans="1:11" s="1" customFormat="1" ht="16.5" thickBot="1" x14ac:dyDescent="0.3">
      <c r="A6" s="13">
        <v>3</v>
      </c>
      <c r="B6" s="18" t="s">
        <v>8</v>
      </c>
      <c r="C6" s="32">
        <v>334104</v>
      </c>
      <c r="D6" s="19">
        <v>1</v>
      </c>
      <c r="E6" s="31">
        <v>875</v>
      </c>
      <c r="F6" s="19">
        <f>ROUND(D6*E6,0)</f>
        <v>875</v>
      </c>
      <c r="G6" s="57" t="s">
        <v>371</v>
      </c>
      <c r="H6" s="7" t="s">
        <v>194</v>
      </c>
      <c r="I6" s="7" t="s">
        <v>239</v>
      </c>
      <c r="J6" s="96">
        <f>0.796*1137.46</f>
        <v>905.41816000000006</v>
      </c>
      <c r="K6" s="97">
        <f t="shared" si="0"/>
        <v>96.640429655177229</v>
      </c>
    </row>
    <row r="7" spans="1:11" s="1" customFormat="1" ht="63.75" thickBot="1" x14ac:dyDescent="0.3">
      <c r="A7" s="13">
        <v>4</v>
      </c>
      <c r="B7" s="18" t="s">
        <v>156</v>
      </c>
      <c r="C7" s="19" t="s">
        <v>157</v>
      </c>
      <c r="D7" s="19">
        <v>1</v>
      </c>
      <c r="E7" s="57" t="s">
        <v>349</v>
      </c>
      <c r="F7" s="7">
        <v>679</v>
      </c>
      <c r="G7" s="5" t="s">
        <v>387</v>
      </c>
      <c r="H7" s="5" t="s">
        <v>195</v>
      </c>
      <c r="I7" s="5" t="s">
        <v>237</v>
      </c>
      <c r="J7" s="96">
        <f>0.666*1137.46</f>
        <v>757.54836000000012</v>
      </c>
      <c r="K7" s="97">
        <f>F7/D7/(J7/100)</f>
        <v>89.631241495922438</v>
      </c>
    </row>
    <row r="8" spans="1:11" s="1" customFormat="1" ht="45.75" thickBot="1" x14ac:dyDescent="0.3">
      <c r="A8" s="13">
        <v>5</v>
      </c>
      <c r="B8" s="18" t="s">
        <v>158</v>
      </c>
      <c r="C8" s="19" t="s">
        <v>159</v>
      </c>
      <c r="D8" s="19">
        <v>1</v>
      </c>
      <c r="E8" s="29" t="s">
        <v>350</v>
      </c>
      <c r="F8" s="7">
        <v>675</v>
      </c>
      <c r="G8" s="5" t="s">
        <v>367</v>
      </c>
      <c r="H8" s="5" t="s">
        <v>196</v>
      </c>
      <c r="I8" s="5" t="s">
        <v>188</v>
      </c>
      <c r="J8" s="96">
        <f>0.57*1137.46</f>
        <v>648.35219999999993</v>
      </c>
      <c r="K8" s="97">
        <f>F8/D8/(J8/100)</f>
        <v>104.11008090972778</v>
      </c>
    </row>
    <row r="9" spans="1:11" s="1" customFormat="1" ht="16.5" thickBot="1" x14ac:dyDescent="0.3">
      <c r="A9" s="13">
        <v>6</v>
      </c>
      <c r="B9" s="18" t="s">
        <v>160</v>
      </c>
      <c r="C9" s="19" t="s">
        <v>161</v>
      </c>
      <c r="D9" s="19">
        <v>1</v>
      </c>
      <c r="E9" s="29">
        <v>670</v>
      </c>
      <c r="F9" s="19">
        <f>E9*D9</f>
        <v>670</v>
      </c>
      <c r="G9" s="5" t="s">
        <v>367</v>
      </c>
      <c r="H9" s="5" t="s">
        <v>198</v>
      </c>
      <c r="I9" s="5" t="s">
        <v>189</v>
      </c>
      <c r="J9" s="96">
        <f>0.582*1137.46</f>
        <v>662.00171999999998</v>
      </c>
      <c r="K9" s="97">
        <f t="shared" si="0"/>
        <v>101.20819625665021</v>
      </c>
    </row>
    <row r="10" spans="1:11" s="1" customFormat="1" ht="45.75" thickBot="1" x14ac:dyDescent="0.3">
      <c r="A10" s="13">
        <v>7</v>
      </c>
      <c r="B10" s="18" t="s">
        <v>162</v>
      </c>
      <c r="C10" s="19" t="s">
        <v>163</v>
      </c>
      <c r="D10" s="19">
        <v>1</v>
      </c>
      <c r="E10" s="29" t="s">
        <v>351</v>
      </c>
      <c r="F10" s="7">
        <v>806</v>
      </c>
      <c r="G10" s="5" t="s">
        <v>367</v>
      </c>
      <c r="H10" s="5" t="s">
        <v>198</v>
      </c>
      <c r="I10" s="5" t="s">
        <v>189</v>
      </c>
      <c r="J10" s="96">
        <f>0.582*1137.46</f>
        <v>662.00171999999998</v>
      </c>
      <c r="K10" s="97">
        <f>F10/D10/(J10/100)</f>
        <v>121.75194952665683</v>
      </c>
    </row>
    <row r="11" spans="1:11" s="1" customFormat="1" ht="16.5" thickBot="1" x14ac:dyDescent="0.3">
      <c r="A11" s="13">
        <v>8</v>
      </c>
      <c r="B11" s="18" t="s">
        <v>164</v>
      </c>
      <c r="C11" s="19" t="s">
        <v>165</v>
      </c>
      <c r="D11" s="19">
        <v>1</v>
      </c>
      <c r="E11" s="31">
        <v>738</v>
      </c>
      <c r="F11" s="19">
        <f>E11*D11</f>
        <v>738</v>
      </c>
      <c r="G11" s="5" t="s">
        <v>367</v>
      </c>
      <c r="H11" s="5" t="s">
        <v>198</v>
      </c>
      <c r="I11" s="5" t="s">
        <v>189</v>
      </c>
      <c r="J11" s="96">
        <f>0.582*1137.46</f>
        <v>662.00171999999998</v>
      </c>
      <c r="K11" s="97">
        <f t="shared" si="0"/>
        <v>111.48007289165352</v>
      </c>
    </row>
    <row r="12" spans="1:11" s="1" customFormat="1" ht="47.25" customHeight="1" thickBot="1" x14ac:dyDescent="0.3">
      <c r="A12" s="13">
        <v>9</v>
      </c>
      <c r="B12" s="18" t="s">
        <v>400</v>
      </c>
      <c r="C12" s="25">
        <v>721212</v>
      </c>
      <c r="D12" s="19">
        <v>1</v>
      </c>
      <c r="E12" s="31">
        <v>886</v>
      </c>
      <c r="F12" s="19">
        <f>E12*D12</f>
        <v>886</v>
      </c>
      <c r="G12" s="5" t="s">
        <v>367</v>
      </c>
      <c r="H12" s="5" t="s">
        <v>213</v>
      </c>
      <c r="I12" s="5" t="s">
        <v>239</v>
      </c>
      <c r="J12" s="96">
        <f>0.796*1137.46</f>
        <v>905.41816000000006</v>
      </c>
      <c r="K12" s="97">
        <f t="shared" si="0"/>
        <v>97.855337913699458</v>
      </c>
    </row>
    <row r="13" spans="1:11" s="1" customFormat="1" ht="32.25" thickBot="1" x14ac:dyDescent="0.3">
      <c r="A13" s="13">
        <v>10</v>
      </c>
      <c r="B13" s="18" t="s">
        <v>166</v>
      </c>
      <c r="C13" s="19" t="s">
        <v>167</v>
      </c>
      <c r="D13" s="19">
        <v>2</v>
      </c>
      <c r="E13" s="31">
        <v>670</v>
      </c>
      <c r="F13" s="19">
        <f>E13*D13</f>
        <v>1340</v>
      </c>
      <c r="G13" s="5" t="s">
        <v>367</v>
      </c>
      <c r="H13" s="5" t="s">
        <v>198</v>
      </c>
      <c r="I13" s="5" t="s">
        <v>189</v>
      </c>
      <c r="J13" s="96">
        <f>0.582*1137.46</f>
        <v>662.00171999999998</v>
      </c>
      <c r="K13" s="97">
        <f t="shared" si="0"/>
        <v>101.20819625665021</v>
      </c>
    </row>
    <row r="14" spans="1:11" s="1" customFormat="1" ht="45.75" thickBot="1" x14ac:dyDescent="0.3">
      <c r="A14" s="13">
        <v>11</v>
      </c>
      <c r="B14" s="18" t="s">
        <v>168</v>
      </c>
      <c r="C14" s="19" t="s">
        <v>169</v>
      </c>
      <c r="D14" s="19">
        <v>2</v>
      </c>
      <c r="E14" s="29" t="s">
        <v>352</v>
      </c>
      <c r="F14" s="7">
        <v>1860</v>
      </c>
      <c r="G14" s="5" t="s">
        <v>391</v>
      </c>
      <c r="H14" s="5" t="s">
        <v>196</v>
      </c>
      <c r="I14" s="5" t="s">
        <v>237</v>
      </c>
      <c r="J14" s="96">
        <f>0.666*1137.46</f>
        <v>757.54836000000012</v>
      </c>
      <c r="K14" s="97">
        <f>F14/D14/(J14/100)</f>
        <v>122.76443975141071</v>
      </c>
    </row>
    <row r="15" spans="1:11" s="1" customFormat="1" ht="45.75" thickBot="1" x14ac:dyDescent="0.3">
      <c r="A15" s="13">
        <v>12</v>
      </c>
      <c r="B15" s="18" t="s">
        <v>170</v>
      </c>
      <c r="C15" s="19" t="s">
        <v>171</v>
      </c>
      <c r="D15" s="19">
        <v>3</v>
      </c>
      <c r="E15" s="29" t="s">
        <v>353</v>
      </c>
      <c r="F15" s="7">
        <v>2568</v>
      </c>
      <c r="G15" s="5" t="s">
        <v>391</v>
      </c>
      <c r="H15" s="5" t="s">
        <v>194</v>
      </c>
      <c r="I15" s="5" t="s">
        <v>235</v>
      </c>
      <c r="J15" s="96">
        <f>0.623*1137.46</f>
        <v>708.63758000000007</v>
      </c>
      <c r="K15" s="97">
        <f t="shared" ref="K15:K24" si="1">F15/D15/(J15/100)</f>
        <v>120.79517431181111</v>
      </c>
    </row>
    <row r="16" spans="1:11" s="1" customFormat="1" ht="45.75" thickBot="1" x14ac:dyDescent="0.3">
      <c r="A16" s="13">
        <v>13</v>
      </c>
      <c r="B16" s="18" t="s">
        <v>172</v>
      </c>
      <c r="C16" s="19" t="s">
        <v>173</v>
      </c>
      <c r="D16" s="19">
        <v>2</v>
      </c>
      <c r="E16" s="29" t="s">
        <v>354</v>
      </c>
      <c r="F16" s="7">
        <v>1686</v>
      </c>
      <c r="G16" s="5" t="s">
        <v>391</v>
      </c>
      <c r="H16" s="5" t="s">
        <v>195</v>
      </c>
      <c r="I16" s="5" t="s">
        <v>189</v>
      </c>
      <c r="J16" s="96">
        <f>0.582*1137.46</f>
        <v>662.00171999999998</v>
      </c>
      <c r="K16" s="97">
        <f t="shared" si="1"/>
        <v>127.34105887217333</v>
      </c>
    </row>
    <row r="17" spans="1:11" s="1" customFormat="1" ht="45.75" thickBot="1" x14ac:dyDescent="0.3">
      <c r="A17" s="13">
        <v>14</v>
      </c>
      <c r="B17" s="18" t="s">
        <v>174</v>
      </c>
      <c r="C17" s="19" t="s">
        <v>175</v>
      </c>
      <c r="D17" s="19">
        <v>2</v>
      </c>
      <c r="E17" s="29" t="s">
        <v>354</v>
      </c>
      <c r="F17" s="7">
        <v>1686</v>
      </c>
      <c r="G17" s="5" t="s">
        <v>391</v>
      </c>
      <c r="H17" s="5" t="s">
        <v>195</v>
      </c>
      <c r="I17" s="5" t="s">
        <v>189</v>
      </c>
      <c r="J17" s="96">
        <f>0.582*1137.46</f>
        <v>662.00171999999998</v>
      </c>
      <c r="K17" s="97">
        <f t="shared" si="1"/>
        <v>127.34105887217333</v>
      </c>
    </row>
    <row r="18" spans="1:11" s="1" customFormat="1" ht="45.75" thickBot="1" x14ac:dyDescent="0.3">
      <c r="A18" s="13">
        <v>15</v>
      </c>
      <c r="B18" s="18" t="s">
        <v>125</v>
      </c>
      <c r="C18" s="19" t="s">
        <v>126</v>
      </c>
      <c r="D18" s="19">
        <v>4</v>
      </c>
      <c r="E18" s="29" t="s">
        <v>351</v>
      </c>
      <c r="F18" s="7">
        <v>3224</v>
      </c>
      <c r="G18" s="5" t="s">
        <v>391</v>
      </c>
      <c r="H18" s="5" t="s">
        <v>195</v>
      </c>
      <c r="I18" s="5" t="s">
        <v>189</v>
      </c>
      <c r="J18" s="96">
        <f>0.582*1137.46</f>
        <v>662.00171999999998</v>
      </c>
      <c r="K18" s="97">
        <f t="shared" si="1"/>
        <v>121.75194952665683</v>
      </c>
    </row>
    <row r="19" spans="1:11" s="1" customFormat="1" ht="86.25" customHeight="1" x14ac:dyDescent="0.25">
      <c r="A19" s="13">
        <v>16</v>
      </c>
      <c r="B19" s="18" t="s">
        <v>401</v>
      </c>
      <c r="C19" s="19" t="s">
        <v>402</v>
      </c>
      <c r="D19" s="19">
        <v>1</v>
      </c>
      <c r="E19" s="29" t="s">
        <v>355</v>
      </c>
      <c r="F19" s="7">
        <v>945</v>
      </c>
      <c r="G19" s="86" t="s">
        <v>188</v>
      </c>
      <c r="H19" s="5" t="s">
        <v>194</v>
      </c>
      <c r="I19" s="5" t="s">
        <v>239</v>
      </c>
      <c r="J19" s="98">
        <f>0.796*1137.46</f>
        <v>905.41816000000006</v>
      </c>
      <c r="K19" s="97">
        <f t="shared" si="1"/>
        <v>104.37166402759141</v>
      </c>
    </row>
    <row r="20" spans="1:11" s="1" customFormat="1" ht="45.75" thickBot="1" x14ac:dyDescent="0.3">
      <c r="A20" s="13">
        <v>17</v>
      </c>
      <c r="B20" s="18" t="s">
        <v>403</v>
      </c>
      <c r="C20" s="19" t="s">
        <v>176</v>
      </c>
      <c r="D20" s="19">
        <v>5</v>
      </c>
      <c r="E20" s="29" t="s">
        <v>350</v>
      </c>
      <c r="F20" s="7">
        <v>3375</v>
      </c>
      <c r="G20" s="5" t="s">
        <v>367</v>
      </c>
      <c r="H20" s="5" t="s">
        <v>196</v>
      </c>
      <c r="I20" s="5" t="s">
        <v>188</v>
      </c>
      <c r="J20" s="96">
        <f>0.57*1137.46</f>
        <v>648.35219999999993</v>
      </c>
      <c r="K20" s="97">
        <f>F20/D20/(J20/100)</f>
        <v>104.11008090972778</v>
      </c>
    </row>
    <row r="21" spans="1:11" s="1" customFormat="1" ht="45.75" thickBot="1" x14ac:dyDescent="0.3">
      <c r="A21" s="13">
        <v>18</v>
      </c>
      <c r="B21" s="18" t="s">
        <v>404</v>
      </c>
      <c r="C21" s="19" t="s">
        <v>177</v>
      </c>
      <c r="D21" s="19">
        <v>1</v>
      </c>
      <c r="E21" s="29" t="s">
        <v>350</v>
      </c>
      <c r="F21" s="7">
        <v>675</v>
      </c>
      <c r="G21" s="5" t="s">
        <v>391</v>
      </c>
      <c r="H21" s="5" t="s">
        <v>194</v>
      </c>
      <c r="I21" s="5" t="s">
        <v>235</v>
      </c>
      <c r="J21" s="96">
        <f>0.623*1137.46</f>
        <v>708.63758000000007</v>
      </c>
      <c r="K21" s="97">
        <f t="shared" si="1"/>
        <v>95.253204042608061</v>
      </c>
    </row>
    <row r="22" spans="1:11" s="1" customFormat="1" ht="30.75" thickBot="1" x14ac:dyDescent="0.3">
      <c r="A22" s="13">
        <v>19</v>
      </c>
      <c r="B22" s="18" t="s">
        <v>178</v>
      </c>
      <c r="C22" s="19" t="s">
        <v>179</v>
      </c>
      <c r="D22" s="19">
        <v>8</v>
      </c>
      <c r="E22" s="29" t="s">
        <v>405</v>
      </c>
      <c r="F22" s="7">
        <v>4986</v>
      </c>
      <c r="G22" s="5" t="s">
        <v>367</v>
      </c>
      <c r="H22" s="5" t="s">
        <v>195</v>
      </c>
      <c r="I22" s="5" t="s">
        <v>187</v>
      </c>
      <c r="J22" s="96">
        <f>0.513*1137.46</f>
        <v>583.51697999999999</v>
      </c>
      <c r="K22" s="97">
        <f t="shared" si="1"/>
        <v>106.80923115553553</v>
      </c>
    </row>
    <row r="23" spans="1:11" s="1" customFormat="1" ht="16.5" thickBot="1" x14ac:dyDescent="0.3">
      <c r="A23" s="13">
        <v>20</v>
      </c>
      <c r="B23" s="18" t="s">
        <v>10</v>
      </c>
      <c r="C23" s="19" t="s">
        <v>11</v>
      </c>
      <c r="D23" s="19">
        <v>4.1100000000000003</v>
      </c>
      <c r="E23" s="31">
        <v>620</v>
      </c>
      <c r="F23" s="19">
        <f>D23*E23</f>
        <v>2548.2000000000003</v>
      </c>
      <c r="G23" s="5" t="s">
        <v>367</v>
      </c>
      <c r="H23" s="5" t="s">
        <v>195</v>
      </c>
      <c r="I23" s="5" t="s">
        <v>187</v>
      </c>
      <c r="J23" s="96">
        <f>0.513*1137.46</f>
        <v>583.51697999999999</v>
      </c>
      <c r="K23" s="97">
        <f t="shared" si="0"/>
        <v>106.25226364449583</v>
      </c>
    </row>
    <row r="24" spans="1:11" s="1" customFormat="1" ht="32.25" thickBot="1" x14ac:dyDescent="0.3">
      <c r="A24" s="13">
        <v>21</v>
      </c>
      <c r="B24" s="6" t="s">
        <v>365</v>
      </c>
      <c r="C24" s="7" t="s">
        <v>366</v>
      </c>
      <c r="D24" s="7">
        <v>2</v>
      </c>
      <c r="E24" s="29" t="s">
        <v>358</v>
      </c>
      <c r="F24" s="7">
        <v>1350</v>
      </c>
      <c r="G24" s="7" t="s">
        <v>367</v>
      </c>
      <c r="H24" s="7" t="s">
        <v>196</v>
      </c>
      <c r="I24" s="69" t="s">
        <v>188</v>
      </c>
      <c r="J24" s="96">
        <f>0.57*1137.46</f>
        <v>648.35219999999993</v>
      </c>
      <c r="K24" s="97">
        <f t="shared" si="1"/>
        <v>104.11008090972778</v>
      </c>
    </row>
    <row r="25" spans="1:11" s="2" customFormat="1" x14ac:dyDescent="0.25">
      <c r="A25" s="39"/>
      <c r="B25" s="58" t="s">
        <v>84</v>
      </c>
      <c r="C25" s="21"/>
      <c r="D25" s="21">
        <f>SUM(D4:D24)</f>
        <v>45.11</v>
      </c>
      <c r="E25" s="30"/>
      <c r="F25" s="21">
        <f>SUM(F4:F24)</f>
        <v>33742.199999999997</v>
      </c>
      <c r="G25" s="10"/>
      <c r="H25" s="10"/>
      <c r="I25" s="10"/>
      <c r="J25" s="84"/>
      <c r="K25" s="97"/>
    </row>
    <row r="26" spans="1:11" s="1" customFormat="1" x14ac:dyDescent="0.25">
      <c r="A26" s="112" t="s">
        <v>181</v>
      </c>
      <c r="B26" s="113"/>
      <c r="C26" s="113"/>
      <c r="D26" s="113"/>
      <c r="E26" s="113"/>
      <c r="F26" s="113"/>
      <c r="G26" s="5"/>
      <c r="H26" s="5"/>
      <c r="I26" s="5"/>
      <c r="J26" s="85"/>
      <c r="K26" s="97"/>
    </row>
    <row r="27" spans="1:11" s="1" customFormat="1" ht="45.75" thickBot="1" x14ac:dyDescent="0.3">
      <c r="A27" s="13">
        <v>1</v>
      </c>
      <c r="B27" s="18" t="s">
        <v>182</v>
      </c>
      <c r="C27" s="19" t="s">
        <v>183</v>
      </c>
      <c r="D27" s="19">
        <v>3</v>
      </c>
      <c r="E27" s="29" t="s">
        <v>356</v>
      </c>
      <c r="F27" s="7">
        <v>2253</v>
      </c>
      <c r="G27" s="5" t="s">
        <v>367</v>
      </c>
      <c r="H27" s="5" t="s">
        <v>196</v>
      </c>
      <c r="I27" s="5" t="s">
        <v>188</v>
      </c>
      <c r="J27" s="96">
        <f>0.57*1137.46</f>
        <v>648.35219999999993</v>
      </c>
      <c r="K27" s="97">
        <f t="shared" ref="K27:K28" si="2">F27/D27/(J27/100)</f>
        <v>115.83210483437861</v>
      </c>
    </row>
    <row r="28" spans="1:11" s="1" customFormat="1" ht="45.75" thickBot="1" x14ac:dyDescent="0.3">
      <c r="A28" s="13">
        <v>2</v>
      </c>
      <c r="B28" s="18" t="s">
        <v>184</v>
      </c>
      <c r="C28" s="19" t="s">
        <v>185</v>
      </c>
      <c r="D28" s="19">
        <v>1</v>
      </c>
      <c r="E28" s="29" t="s">
        <v>351</v>
      </c>
      <c r="F28" s="7">
        <v>800</v>
      </c>
      <c r="G28" s="5" t="s">
        <v>391</v>
      </c>
      <c r="H28" s="5" t="s">
        <v>195</v>
      </c>
      <c r="I28" s="5" t="s">
        <v>189</v>
      </c>
      <c r="J28" s="96">
        <f>0.582*1137.46</f>
        <v>662.00171999999998</v>
      </c>
      <c r="K28" s="97">
        <f t="shared" si="2"/>
        <v>120.84560747062713</v>
      </c>
    </row>
    <row r="29" spans="1:11" s="46" customFormat="1" x14ac:dyDescent="0.25">
      <c r="A29" s="45"/>
      <c r="B29" s="59" t="s">
        <v>84</v>
      </c>
      <c r="C29" s="3"/>
      <c r="D29" s="3">
        <f>SUM(D27:D28)</f>
        <v>4</v>
      </c>
      <c r="E29" s="3"/>
      <c r="F29" s="3">
        <f>SUM(F27:F28)</f>
        <v>3053</v>
      </c>
      <c r="G29" s="45"/>
      <c r="H29" s="45"/>
      <c r="I29" s="27"/>
      <c r="J29" s="99"/>
      <c r="K29" s="27"/>
    </row>
  </sheetData>
  <mergeCells count="3">
    <mergeCell ref="A26:F26"/>
    <mergeCell ref="A1:F1"/>
    <mergeCell ref="A2:F2"/>
  </mergeCells>
  <pageMargins left="0.7" right="0.7" top="0.75" bottom="0.75" header="0.3" footer="0.3"/>
  <pageSetup paperSize="9" scale="5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selection activeCell="F25" sqref="F25"/>
    </sheetView>
  </sheetViews>
  <sheetFormatPr defaultColWidth="9.140625" defaultRowHeight="15.75" x14ac:dyDescent="0.25"/>
  <cols>
    <col min="1" max="1" width="9.140625" style="1" customWidth="1"/>
    <col min="2" max="2" width="30.7109375" style="48" customWidth="1"/>
    <col min="3" max="3" width="11.42578125" style="1" customWidth="1"/>
    <col min="4" max="4" width="13.42578125" style="1" customWidth="1"/>
    <col min="5" max="5" width="13" style="1" customWidth="1"/>
    <col min="6" max="6" width="12.42578125" style="1" customWidth="1"/>
    <col min="7" max="7" width="15" style="1" customWidth="1"/>
    <col min="8" max="8" width="16.5703125" style="1" customWidth="1"/>
    <col min="9" max="9" width="14.42578125" style="1" customWidth="1"/>
    <col min="10" max="10" width="17.5703125" style="1" customWidth="1"/>
    <col min="11" max="11" width="15.28515625" style="1" customWidth="1"/>
    <col min="12" max="16384" width="9.140625" style="1"/>
  </cols>
  <sheetData>
    <row r="1" spans="1:11" ht="15.75" customHeight="1" x14ac:dyDescent="0.25">
      <c r="A1" s="119" t="s">
        <v>446</v>
      </c>
      <c r="B1" s="119"/>
      <c r="C1" s="119"/>
      <c r="D1" s="119"/>
      <c r="E1" s="119"/>
      <c r="F1" s="119"/>
      <c r="G1" s="119"/>
    </row>
    <row r="2" spans="1:11" ht="36" customHeight="1" x14ac:dyDescent="0.25">
      <c r="A2" s="120" t="s">
        <v>423</v>
      </c>
      <c r="B2" s="120"/>
      <c r="C2" s="120"/>
      <c r="D2" s="120"/>
      <c r="E2" s="120"/>
      <c r="F2" s="120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5">
        <v>1</v>
      </c>
      <c r="B4" s="22" t="s">
        <v>58</v>
      </c>
      <c r="C4" s="19" t="s">
        <v>59</v>
      </c>
      <c r="D4" s="11">
        <v>0.5</v>
      </c>
      <c r="E4" s="5">
        <v>847</v>
      </c>
      <c r="F4" s="11">
        <f>ROUND(D4*E4,0)</f>
        <v>424</v>
      </c>
      <c r="G4" s="5" t="s">
        <v>188</v>
      </c>
      <c r="H4" s="5" t="s">
        <v>195</v>
      </c>
      <c r="I4" s="5" t="s">
        <v>235</v>
      </c>
      <c r="J4" s="101">
        <f>0.623*1137.46</f>
        <v>708.63758000000007</v>
      </c>
      <c r="K4" s="81">
        <f t="shared" ref="K4:K15" si="0">E4/(J4/100)</f>
        <v>119.525131591243</v>
      </c>
    </row>
    <row r="5" spans="1:11" ht="32.25" thickBot="1" x14ac:dyDescent="0.3">
      <c r="A5" s="5">
        <v>2</v>
      </c>
      <c r="B5" s="79" t="s">
        <v>60</v>
      </c>
      <c r="C5" s="7" t="s">
        <v>61</v>
      </c>
      <c r="D5" s="5">
        <v>3</v>
      </c>
      <c r="E5" s="5">
        <v>620</v>
      </c>
      <c r="F5" s="5">
        <f t="shared" ref="F5:F15" si="1">ROUND(D5*E5,0)</f>
        <v>1860</v>
      </c>
      <c r="G5" s="5" t="s">
        <v>189</v>
      </c>
      <c r="H5" s="5" t="s">
        <v>390</v>
      </c>
      <c r="I5" s="5" t="s">
        <v>188</v>
      </c>
      <c r="J5" s="101">
        <f>0.57*1137.46</f>
        <v>648.35219999999993</v>
      </c>
      <c r="K5" s="81">
        <f t="shared" si="0"/>
        <v>95.627037280046267</v>
      </c>
    </row>
    <row r="6" spans="1:11" ht="32.25" thickBot="1" x14ac:dyDescent="0.3">
      <c r="A6" s="5">
        <v>3</v>
      </c>
      <c r="B6" s="80" t="s">
        <v>62</v>
      </c>
      <c r="C6" s="7" t="s">
        <v>63</v>
      </c>
      <c r="D6" s="5">
        <v>1</v>
      </c>
      <c r="E6" s="5">
        <v>620</v>
      </c>
      <c r="F6" s="5">
        <f t="shared" si="1"/>
        <v>620</v>
      </c>
      <c r="G6" s="27" t="s">
        <v>367</v>
      </c>
      <c r="H6" s="27" t="s">
        <v>195</v>
      </c>
      <c r="I6" s="27" t="s">
        <v>187</v>
      </c>
      <c r="J6" s="101">
        <f>0.513*1137.46</f>
        <v>583.51697999999999</v>
      </c>
      <c r="K6" s="81">
        <f t="shared" si="0"/>
        <v>106.25226364449583</v>
      </c>
    </row>
    <row r="7" spans="1:11" ht="16.5" thickBot="1" x14ac:dyDescent="0.3">
      <c r="A7" s="5">
        <v>4</v>
      </c>
      <c r="B7" s="80" t="s">
        <v>10</v>
      </c>
      <c r="C7" s="5" t="s">
        <v>11</v>
      </c>
      <c r="D7" s="5">
        <v>4</v>
      </c>
      <c r="E7" s="5">
        <v>620</v>
      </c>
      <c r="F7" s="5">
        <f t="shared" si="1"/>
        <v>2480</v>
      </c>
      <c r="G7" s="27" t="s">
        <v>367</v>
      </c>
      <c r="H7" s="27" t="s">
        <v>195</v>
      </c>
      <c r="I7" s="27" t="s">
        <v>187</v>
      </c>
      <c r="J7" s="101">
        <f>0.513*1137.46</f>
        <v>583.51697999999999</v>
      </c>
      <c r="K7" s="81">
        <f t="shared" si="0"/>
        <v>106.25226364449583</v>
      </c>
    </row>
    <row r="8" spans="1:11" ht="16.5" thickBot="1" x14ac:dyDescent="0.3">
      <c r="A8" s="5">
        <v>5</v>
      </c>
      <c r="B8" s="79" t="s">
        <v>152</v>
      </c>
      <c r="C8" s="5" t="s">
        <v>153</v>
      </c>
      <c r="D8" s="5">
        <v>0.5</v>
      </c>
      <c r="E8" s="5">
        <v>820</v>
      </c>
      <c r="F8" s="5">
        <f t="shared" si="1"/>
        <v>410</v>
      </c>
      <c r="G8" s="5" t="s">
        <v>392</v>
      </c>
      <c r="H8" s="5" t="s">
        <v>390</v>
      </c>
      <c r="I8" s="5" t="s">
        <v>239</v>
      </c>
      <c r="J8" s="101">
        <f>0.796*1137.46</f>
        <v>905.41816000000006</v>
      </c>
      <c r="K8" s="81">
        <f t="shared" si="0"/>
        <v>90.565888362566085</v>
      </c>
    </row>
    <row r="9" spans="1:11" ht="16.5" thickBot="1" x14ac:dyDescent="0.3">
      <c r="A9" s="5">
        <v>6</v>
      </c>
      <c r="B9" s="79" t="s">
        <v>8</v>
      </c>
      <c r="C9" s="5" t="s">
        <v>9</v>
      </c>
      <c r="D9" s="5">
        <v>0.5</v>
      </c>
      <c r="E9" s="5">
        <v>653</v>
      </c>
      <c r="F9" s="5">
        <f t="shared" si="1"/>
        <v>327</v>
      </c>
      <c r="G9" s="5" t="s">
        <v>371</v>
      </c>
      <c r="H9" s="5" t="s">
        <v>194</v>
      </c>
      <c r="I9" s="5" t="s">
        <v>239</v>
      </c>
      <c r="J9" s="101">
        <f>0.796*1137.46</f>
        <v>905.41816000000006</v>
      </c>
      <c r="K9" s="81">
        <f t="shared" si="0"/>
        <v>72.121372074092264</v>
      </c>
    </row>
    <row r="10" spans="1:11" ht="16.5" thickBot="1" x14ac:dyDescent="0.3">
      <c r="A10" s="5">
        <v>7</v>
      </c>
      <c r="B10" s="79" t="s">
        <v>66</v>
      </c>
      <c r="C10" s="7" t="s">
        <v>67</v>
      </c>
      <c r="D10" s="5">
        <v>1</v>
      </c>
      <c r="E10" s="5">
        <v>620</v>
      </c>
      <c r="F10" s="5">
        <f>ROUND(D10*E10,0)</f>
        <v>620</v>
      </c>
      <c r="G10" s="27" t="s">
        <v>367</v>
      </c>
      <c r="H10" s="27" t="s">
        <v>195</v>
      </c>
      <c r="I10" s="27" t="s">
        <v>187</v>
      </c>
      <c r="J10" s="101">
        <f>0.513*1137.46</f>
        <v>583.51697999999999</v>
      </c>
      <c r="K10" s="81">
        <f t="shared" si="0"/>
        <v>106.25226364449583</v>
      </c>
    </row>
    <row r="11" spans="1:11" ht="16.5" thickBot="1" x14ac:dyDescent="0.3">
      <c r="A11" s="5">
        <v>8</v>
      </c>
      <c r="B11" s="79" t="s">
        <v>65</v>
      </c>
      <c r="C11" s="7" t="s">
        <v>64</v>
      </c>
      <c r="D11" s="5">
        <v>0.5</v>
      </c>
      <c r="E11" s="5">
        <v>620</v>
      </c>
      <c r="F11" s="5">
        <f t="shared" si="1"/>
        <v>310</v>
      </c>
      <c r="G11" s="5" t="s">
        <v>377</v>
      </c>
      <c r="H11" s="5" t="s">
        <v>194</v>
      </c>
      <c r="I11" s="5" t="s">
        <v>239</v>
      </c>
      <c r="J11" s="101">
        <f>0.796*1137.46</f>
        <v>905.41816000000006</v>
      </c>
      <c r="K11" s="81">
        <f t="shared" si="0"/>
        <v>68.476647298525577</v>
      </c>
    </row>
    <row r="12" spans="1:11" ht="16.5" thickBot="1" x14ac:dyDescent="0.3">
      <c r="A12" s="5">
        <v>9</v>
      </c>
      <c r="B12" s="79" t="s">
        <v>68</v>
      </c>
      <c r="C12" s="7" t="s">
        <v>64</v>
      </c>
      <c r="D12" s="5">
        <v>0.5</v>
      </c>
      <c r="E12" s="5">
        <v>620</v>
      </c>
      <c r="F12" s="5">
        <f t="shared" si="1"/>
        <v>310</v>
      </c>
      <c r="G12" s="5" t="s">
        <v>377</v>
      </c>
      <c r="H12" s="5" t="s">
        <v>194</v>
      </c>
      <c r="I12" s="5" t="s">
        <v>239</v>
      </c>
      <c r="J12" s="101">
        <f>0.796*1137.46</f>
        <v>905.41816000000006</v>
      </c>
      <c r="K12" s="81">
        <f t="shared" si="0"/>
        <v>68.476647298525577</v>
      </c>
    </row>
    <row r="13" spans="1:11" ht="16.5" thickBot="1" x14ac:dyDescent="0.3">
      <c r="A13" s="5">
        <v>10</v>
      </c>
      <c r="B13" s="79" t="s">
        <v>69</v>
      </c>
      <c r="C13" s="7" t="s">
        <v>64</v>
      </c>
      <c r="D13" s="5">
        <v>0.5</v>
      </c>
      <c r="E13" s="5">
        <v>620</v>
      </c>
      <c r="F13" s="5">
        <f t="shared" si="1"/>
        <v>310</v>
      </c>
      <c r="G13" s="5" t="s">
        <v>377</v>
      </c>
      <c r="H13" s="5" t="s">
        <v>194</v>
      </c>
      <c r="I13" s="5" t="s">
        <v>239</v>
      </c>
      <c r="J13" s="101">
        <f>0.796*1137.46</f>
        <v>905.41816000000006</v>
      </c>
      <c r="K13" s="81">
        <f t="shared" si="0"/>
        <v>68.476647298525577</v>
      </c>
    </row>
    <row r="14" spans="1:11" ht="16.5" thickBot="1" x14ac:dyDescent="0.3">
      <c r="A14" s="5">
        <v>11</v>
      </c>
      <c r="B14" s="79" t="s">
        <v>70</v>
      </c>
      <c r="C14" s="7" t="s">
        <v>64</v>
      </c>
      <c r="D14" s="5">
        <v>0.4</v>
      </c>
      <c r="E14" s="5">
        <v>790</v>
      </c>
      <c r="F14" s="5">
        <f t="shared" si="1"/>
        <v>316</v>
      </c>
      <c r="G14" s="5" t="s">
        <v>377</v>
      </c>
      <c r="H14" s="5" t="s">
        <v>194</v>
      </c>
      <c r="I14" s="5" t="s">
        <v>239</v>
      </c>
      <c r="J14" s="101">
        <f>0.796*1137.46</f>
        <v>905.41816000000006</v>
      </c>
      <c r="K14" s="81">
        <f t="shared" si="0"/>
        <v>87.252502202960017</v>
      </c>
    </row>
    <row r="15" spans="1:11" ht="16.5" thickBot="1" x14ac:dyDescent="0.3">
      <c r="A15" s="5">
        <v>12</v>
      </c>
      <c r="B15" s="79" t="s">
        <v>71</v>
      </c>
      <c r="C15" s="7" t="s">
        <v>64</v>
      </c>
      <c r="D15" s="5">
        <v>0.4</v>
      </c>
      <c r="E15" s="5">
        <v>620</v>
      </c>
      <c r="F15" s="5">
        <f t="shared" si="1"/>
        <v>248</v>
      </c>
      <c r="G15" s="5" t="s">
        <v>377</v>
      </c>
      <c r="H15" s="5" t="s">
        <v>194</v>
      </c>
      <c r="I15" s="5" t="s">
        <v>239</v>
      </c>
      <c r="J15" s="101">
        <f>0.796*1137.46</f>
        <v>905.41816000000006</v>
      </c>
      <c r="K15" s="81">
        <f t="shared" si="0"/>
        <v>68.476647298525577</v>
      </c>
    </row>
    <row r="16" spans="1:11" x14ac:dyDescent="0.25">
      <c r="A16" s="5"/>
      <c r="B16" s="60" t="s">
        <v>84</v>
      </c>
      <c r="C16" s="11"/>
      <c r="D16" s="20">
        <f>SUM(D4:D15)</f>
        <v>12.8</v>
      </c>
      <c r="E16" s="10"/>
      <c r="F16" s="20">
        <f>SUM(F4:F15)</f>
        <v>8235</v>
      </c>
    </row>
    <row r="18" spans="5:6" x14ac:dyDescent="0.25">
      <c r="F18" s="8"/>
    </row>
    <row r="19" spans="5:6" x14ac:dyDescent="0.25">
      <c r="E19" s="8"/>
      <c r="F19" s="43"/>
    </row>
    <row r="20" spans="5:6" x14ac:dyDescent="0.25">
      <c r="E20" s="43"/>
      <c r="F20" s="43"/>
    </row>
    <row r="21" spans="5:6" x14ac:dyDescent="0.25">
      <c r="E21" s="43"/>
      <c r="F21" s="43"/>
    </row>
  </sheetData>
  <mergeCells count="2">
    <mergeCell ref="A2:F2"/>
    <mergeCell ref="A1:G1"/>
  </mergeCells>
  <pageMargins left="0.7" right="0.7" top="0.75" bottom="0.75" header="0.3" footer="0.3"/>
  <pageSetup paperSize="9" scale="5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sqref="A1:G1"/>
    </sheetView>
  </sheetViews>
  <sheetFormatPr defaultColWidth="9.140625" defaultRowHeight="15.75" x14ac:dyDescent="0.25"/>
  <cols>
    <col min="1" max="1" width="4.28515625" style="12" customWidth="1"/>
    <col min="2" max="2" width="29.140625" style="50" customWidth="1"/>
    <col min="3" max="3" width="14.7109375" style="12" customWidth="1"/>
    <col min="4" max="5" width="13" style="12" customWidth="1"/>
    <col min="6" max="6" width="13.5703125" style="12" customWidth="1"/>
    <col min="7" max="7" width="9.140625" style="12"/>
    <col min="8" max="8" width="12.7109375" style="12" customWidth="1"/>
    <col min="9" max="9" width="13.7109375" style="12" customWidth="1"/>
    <col min="10" max="10" width="17" style="12" customWidth="1"/>
    <col min="11" max="11" width="17.42578125" style="12" customWidth="1"/>
    <col min="12" max="16384" width="9.140625" style="12"/>
  </cols>
  <sheetData>
    <row r="1" spans="1:11" ht="15.75" customHeight="1" x14ac:dyDescent="0.25">
      <c r="A1" s="119" t="s">
        <v>447</v>
      </c>
      <c r="B1" s="119"/>
      <c r="C1" s="119"/>
      <c r="D1" s="119"/>
      <c r="E1" s="119"/>
      <c r="F1" s="119"/>
      <c r="G1" s="119"/>
    </row>
    <row r="2" spans="1:11" ht="47.25" customHeight="1" x14ac:dyDescent="0.25">
      <c r="A2" s="121" t="s">
        <v>424</v>
      </c>
      <c r="B2" s="121"/>
      <c r="C2" s="121"/>
      <c r="D2" s="121"/>
      <c r="E2" s="121"/>
      <c r="F2" s="121"/>
    </row>
    <row r="3" spans="1:11" ht="62.25" customHeight="1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27">
        <v>1</v>
      </c>
      <c r="B4" s="34" t="s">
        <v>23</v>
      </c>
      <c r="C4" s="35" t="s">
        <v>59</v>
      </c>
      <c r="D4" s="35">
        <v>1</v>
      </c>
      <c r="E4" s="35">
        <v>1533</v>
      </c>
      <c r="F4" s="35">
        <f>ROUND(D4*E4,0)</f>
        <v>1533</v>
      </c>
      <c r="G4" s="27" t="s">
        <v>368</v>
      </c>
      <c r="H4" s="27" t="s">
        <v>195</v>
      </c>
      <c r="I4" s="27" t="s">
        <v>221</v>
      </c>
      <c r="J4" s="101">
        <f>1.911*1137.46</f>
        <v>2173.68606</v>
      </c>
      <c r="K4" s="82">
        <f>E4/(J4/100)</f>
        <v>70.525363722487143</v>
      </c>
    </row>
    <row r="5" spans="1:11" s="38" customFormat="1" ht="45.75" customHeight="1" thickBot="1" x14ac:dyDescent="0.3">
      <c r="A5" s="13">
        <v>2</v>
      </c>
      <c r="B5" s="14" t="s">
        <v>122</v>
      </c>
      <c r="C5" s="15" t="s">
        <v>39</v>
      </c>
      <c r="D5" s="15">
        <v>2</v>
      </c>
      <c r="E5" s="35" t="s">
        <v>226</v>
      </c>
      <c r="F5" s="35">
        <v>1442</v>
      </c>
      <c r="G5" s="13" t="s">
        <v>188</v>
      </c>
      <c r="H5" s="13" t="s">
        <v>195</v>
      </c>
      <c r="I5" s="13" t="s">
        <v>235</v>
      </c>
      <c r="J5" s="101">
        <f>0.623*1137.46</f>
        <v>708.63758000000007</v>
      </c>
      <c r="K5" s="83">
        <f>F5/D5/(J5/100)</f>
        <v>101.7445335032895</v>
      </c>
    </row>
    <row r="6" spans="1:11" s="38" customFormat="1" ht="48" thickBot="1" x14ac:dyDescent="0.3">
      <c r="A6" s="13">
        <v>3</v>
      </c>
      <c r="B6" s="14" t="s">
        <v>123</v>
      </c>
      <c r="C6" s="15" t="s">
        <v>124</v>
      </c>
      <c r="D6" s="15">
        <v>1</v>
      </c>
      <c r="E6" s="35" t="s">
        <v>225</v>
      </c>
      <c r="F6" s="35">
        <v>795</v>
      </c>
      <c r="G6" s="5" t="s">
        <v>371</v>
      </c>
      <c r="H6" s="5" t="s">
        <v>194</v>
      </c>
      <c r="I6" s="5" t="s">
        <v>239</v>
      </c>
      <c r="J6" s="101">
        <f>0.796*1137.46</f>
        <v>905.41816000000006</v>
      </c>
      <c r="K6" s="83">
        <f>F6/D6/(J6/100)</f>
        <v>87.804733229561023</v>
      </c>
    </row>
    <row r="7" spans="1:11" s="38" customFormat="1" ht="61.15" customHeight="1" thickBot="1" x14ac:dyDescent="0.3">
      <c r="A7" s="13">
        <v>4</v>
      </c>
      <c r="B7" s="14" t="s">
        <v>222</v>
      </c>
      <c r="C7" s="36">
        <v>931208</v>
      </c>
      <c r="D7" s="16">
        <v>2</v>
      </c>
      <c r="E7" s="35" t="s">
        <v>227</v>
      </c>
      <c r="F7" s="35">
        <v>1590</v>
      </c>
      <c r="G7" s="13" t="s">
        <v>367</v>
      </c>
      <c r="H7" s="13" t="s">
        <v>214</v>
      </c>
      <c r="I7" s="13" t="s">
        <v>237</v>
      </c>
      <c r="J7" s="101">
        <f>0.666*1137.46</f>
        <v>757.54836000000012</v>
      </c>
      <c r="K7" s="83">
        <f>F7/D7/(J7/100)</f>
        <v>104.94379527136722</v>
      </c>
    </row>
    <row r="8" spans="1:11" s="38" customFormat="1" ht="48" thickBot="1" x14ac:dyDescent="0.3">
      <c r="A8" s="13">
        <v>5</v>
      </c>
      <c r="B8" s="14" t="s">
        <v>58</v>
      </c>
      <c r="C8" s="15" t="s">
        <v>46</v>
      </c>
      <c r="D8" s="16">
        <v>1</v>
      </c>
      <c r="E8" s="35" t="s">
        <v>228</v>
      </c>
      <c r="F8" s="35">
        <v>802</v>
      </c>
      <c r="G8" s="27" t="s">
        <v>188</v>
      </c>
      <c r="H8" s="27" t="s">
        <v>195</v>
      </c>
      <c r="I8" s="27" t="s">
        <v>235</v>
      </c>
      <c r="J8" s="101">
        <f>0.623*1137.46</f>
        <v>708.63758000000007</v>
      </c>
      <c r="K8" s="83">
        <f>F8/D8/(J8/100)</f>
        <v>113.17491798840247</v>
      </c>
    </row>
    <row r="9" spans="1:11" s="38" customFormat="1" ht="63.75" thickBot="1" x14ac:dyDescent="0.3">
      <c r="A9" s="13">
        <v>6</v>
      </c>
      <c r="B9" s="14" t="s">
        <v>415</v>
      </c>
      <c r="C9" s="15" t="s">
        <v>434</v>
      </c>
      <c r="D9" s="16">
        <v>1</v>
      </c>
      <c r="E9" s="35" t="s">
        <v>228</v>
      </c>
      <c r="F9" s="35">
        <v>795</v>
      </c>
      <c r="G9" s="27">
        <v>16</v>
      </c>
      <c r="H9" s="27" t="s">
        <v>214</v>
      </c>
      <c r="I9" s="13" t="s">
        <v>237</v>
      </c>
      <c r="J9" s="101">
        <f>0.666*1137.46</f>
        <v>757.54836000000012</v>
      </c>
      <c r="K9" s="83">
        <f>F9/D9/(J9/100)</f>
        <v>104.94379527136722</v>
      </c>
    </row>
    <row r="10" spans="1:11" x14ac:dyDescent="0.25">
      <c r="A10" s="27"/>
      <c r="B10" s="61" t="s">
        <v>84</v>
      </c>
      <c r="C10" s="41"/>
      <c r="D10" s="40">
        <f>SUM(D4:D9)</f>
        <v>8</v>
      </c>
      <c r="E10" s="41"/>
      <c r="F10" s="40">
        <f>SUM(F4:F9)</f>
        <v>6957</v>
      </c>
      <c r="G10" s="27"/>
      <c r="H10" s="27"/>
      <c r="I10" s="27"/>
      <c r="J10" s="27"/>
      <c r="K10" s="27"/>
    </row>
    <row r="11" spans="1:11" ht="102.75" customHeight="1" x14ac:dyDescent="0.25">
      <c r="C11" s="42"/>
      <c r="D11" s="1"/>
      <c r="E11" s="1"/>
      <c r="F11" s="8"/>
    </row>
    <row r="12" spans="1:11" x14ac:dyDescent="0.25">
      <c r="D12" s="1"/>
      <c r="E12" s="8"/>
      <c r="F12" s="43"/>
    </row>
    <row r="13" spans="1:11" x14ac:dyDescent="0.25">
      <c r="D13" s="1"/>
      <c r="E13" s="43"/>
      <c r="F13" s="43"/>
    </row>
    <row r="14" spans="1:11" x14ac:dyDescent="0.25">
      <c r="D14" s="1"/>
      <c r="E14" s="43"/>
      <c r="F14" s="43"/>
    </row>
  </sheetData>
  <mergeCells count="2">
    <mergeCell ref="A2:F2"/>
    <mergeCell ref="A1:G1"/>
  </mergeCells>
  <pageMargins left="1.1811023622047245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1" sqref="A11:XFD11"/>
    </sheetView>
  </sheetViews>
  <sheetFormatPr defaultColWidth="9.140625" defaultRowHeight="15.75" x14ac:dyDescent="0.25"/>
  <cols>
    <col min="1" max="1" width="9.140625" style="37"/>
    <col min="2" max="2" width="22.140625" style="51" customWidth="1"/>
    <col min="3" max="3" width="10.85546875" style="37" customWidth="1"/>
    <col min="4" max="4" width="9.140625" style="37"/>
    <col min="5" max="5" width="13.85546875" style="37" customWidth="1"/>
    <col min="6" max="6" width="13.5703125" style="37" customWidth="1"/>
    <col min="7" max="7" width="11.7109375" style="37" customWidth="1"/>
    <col min="8" max="8" width="18.140625" style="37" customWidth="1"/>
    <col min="9" max="9" width="15.140625" style="37" customWidth="1"/>
    <col min="10" max="10" width="17.42578125" style="12" customWidth="1"/>
    <col min="11" max="11" width="17" style="12" customWidth="1"/>
    <col min="12" max="12" width="9.140625" style="37"/>
    <col min="13" max="13" width="57.85546875" style="37" customWidth="1"/>
    <col min="14" max="16384" width="9.140625" style="37"/>
  </cols>
  <sheetData>
    <row r="1" spans="1:13" ht="15.75" customHeight="1" x14ac:dyDescent="0.25">
      <c r="A1" s="119" t="s">
        <v>448</v>
      </c>
      <c r="B1" s="119"/>
      <c r="C1" s="119"/>
      <c r="D1" s="119"/>
      <c r="E1" s="119"/>
      <c r="F1" s="119"/>
      <c r="G1" s="119"/>
      <c r="H1" s="119"/>
    </row>
    <row r="2" spans="1:13" s="12" customFormat="1" x14ac:dyDescent="0.25">
      <c r="A2" s="120" t="s">
        <v>425</v>
      </c>
      <c r="B2" s="120"/>
      <c r="C2" s="120"/>
      <c r="D2" s="120"/>
      <c r="E2" s="120"/>
      <c r="F2" s="120"/>
      <c r="G2" s="27"/>
      <c r="H2" s="27"/>
      <c r="I2" s="27"/>
      <c r="J2" s="27"/>
      <c r="K2" s="27"/>
    </row>
    <row r="3" spans="1:13" s="38" customFormat="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  <c r="L3" s="12"/>
    </row>
    <row r="4" spans="1:13" s="12" customFormat="1" ht="16.5" thickBot="1" x14ac:dyDescent="0.3">
      <c r="A4" s="27">
        <v>1</v>
      </c>
      <c r="B4" s="6" t="s">
        <v>45</v>
      </c>
      <c r="C4" s="7" t="s">
        <v>103</v>
      </c>
      <c r="D4" s="27">
        <v>1</v>
      </c>
      <c r="E4" s="27">
        <v>1188</v>
      </c>
      <c r="F4" s="27">
        <f t="shared" ref="F4:F14" si="0">ROUND(D4*E4,0)</f>
        <v>1188</v>
      </c>
      <c r="G4" s="27" t="s">
        <v>368</v>
      </c>
      <c r="H4" s="27" t="s">
        <v>195</v>
      </c>
      <c r="I4" s="27" t="s">
        <v>221</v>
      </c>
      <c r="J4" s="101">
        <f>1.911*1137.46</f>
        <v>2173.68606</v>
      </c>
      <c r="K4" s="82">
        <f>E4/(J4/100)</f>
        <v>54.653706524667136</v>
      </c>
    </row>
    <row r="5" spans="1:13" s="12" customFormat="1" ht="27" customHeight="1" thickBot="1" x14ac:dyDescent="0.3">
      <c r="A5" s="27">
        <v>2</v>
      </c>
      <c r="B5" s="6" t="s">
        <v>104</v>
      </c>
      <c r="C5" s="7" t="s">
        <v>105</v>
      </c>
      <c r="D5" s="27">
        <v>1</v>
      </c>
      <c r="E5" s="27">
        <v>958</v>
      </c>
      <c r="F5" s="27">
        <f t="shared" si="0"/>
        <v>958</v>
      </c>
      <c r="G5" s="27" t="s">
        <v>383</v>
      </c>
      <c r="H5" s="27" t="s">
        <v>214</v>
      </c>
      <c r="I5" s="27" t="s">
        <v>251</v>
      </c>
      <c r="J5" s="101">
        <f>1.23*1137.46</f>
        <v>1399.0758000000001</v>
      </c>
      <c r="K5" s="82">
        <f>E5/(J5/100)</f>
        <v>68.47377390131399</v>
      </c>
    </row>
    <row r="6" spans="1:13" s="12" customFormat="1" ht="32.25" thickBot="1" x14ac:dyDescent="0.3">
      <c r="A6" s="27">
        <v>3</v>
      </c>
      <c r="B6" s="6" t="s">
        <v>106</v>
      </c>
      <c r="C6" s="7" t="s">
        <v>107</v>
      </c>
      <c r="D6" s="27">
        <v>1</v>
      </c>
      <c r="E6" s="27">
        <v>735</v>
      </c>
      <c r="F6" s="27">
        <f t="shared" si="0"/>
        <v>735</v>
      </c>
      <c r="G6" s="27" t="s">
        <v>383</v>
      </c>
      <c r="H6" s="27" t="s">
        <v>198</v>
      </c>
      <c r="I6" s="27" t="s">
        <v>249</v>
      </c>
      <c r="J6" s="101">
        <f>0.85*1137.46</f>
        <v>966.84100000000001</v>
      </c>
      <c r="K6" s="82">
        <f>E6/(J6/100)</f>
        <v>76.020772805456119</v>
      </c>
    </row>
    <row r="7" spans="1:13" s="12" customFormat="1" ht="32.25" thickBot="1" x14ac:dyDescent="0.3">
      <c r="A7" s="27">
        <v>4</v>
      </c>
      <c r="B7" s="6" t="s">
        <v>108</v>
      </c>
      <c r="C7" s="7" t="s">
        <v>109</v>
      </c>
      <c r="D7" s="27">
        <v>0.4</v>
      </c>
      <c r="E7" s="27">
        <v>620</v>
      </c>
      <c r="F7" s="27">
        <f t="shared" si="0"/>
        <v>248</v>
      </c>
      <c r="G7" s="57" t="s">
        <v>371</v>
      </c>
      <c r="H7" s="7" t="s">
        <v>194</v>
      </c>
      <c r="I7" s="7" t="s">
        <v>239</v>
      </c>
      <c r="J7" s="101">
        <v>905</v>
      </c>
      <c r="K7" s="82">
        <f>E7/(J7/100)</f>
        <v>68.50828729281767</v>
      </c>
    </row>
    <row r="8" spans="1:13" s="12" customFormat="1" ht="16.5" thickBot="1" x14ac:dyDescent="0.3">
      <c r="A8" s="27">
        <v>5</v>
      </c>
      <c r="B8" s="6" t="s">
        <v>110</v>
      </c>
      <c r="C8" s="7" t="s">
        <v>111</v>
      </c>
      <c r="D8" s="27">
        <v>0.8</v>
      </c>
      <c r="E8" s="27">
        <v>620</v>
      </c>
      <c r="F8" s="27">
        <f t="shared" si="0"/>
        <v>496</v>
      </c>
      <c r="G8" s="27" t="s">
        <v>373</v>
      </c>
      <c r="H8" s="78" t="s">
        <v>195</v>
      </c>
      <c r="I8" s="27" t="s">
        <v>189</v>
      </c>
      <c r="J8" s="101">
        <f>0.582*1137.46</f>
        <v>662.00171999999998</v>
      </c>
      <c r="K8" s="82">
        <f>E8/(J8/100)</f>
        <v>93.655345789736018</v>
      </c>
    </row>
    <row r="9" spans="1:13" s="12" customFormat="1" ht="48" thickBot="1" x14ac:dyDescent="0.3">
      <c r="A9" s="27">
        <v>6</v>
      </c>
      <c r="B9" s="6" t="s">
        <v>112</v>
      </c>
      <c r="C9" s="7" t="s">
        <v>113</v>
      </c>
      <c r="D9" s="5">
        <v>0.9</v>
      </c>
      <c r="E9" s="7" t="s">
        <v>433</v>
      </c>
      <c r="F9" s="5">
        <f>D9*620</f>
        <v>558</v>
      </c>
      <c r="G9" s="27" t="s">
        <v>367</v>
      </c>
      <c r="H9" s="27" t="s">
        <v>214</v>
      </c>
      <c r="I9" s="27">
        <v>6</v>
      </c>
      <c r="J9" s="104">
        <f t="shared" ref="J9:J10" si="1">0.666*1137.46</f>
        <v>757.54836000000012</v>
      </c>
      <c r="K9" s="82">
        <f>F9/D9/(J9/100)</f>
        <v>81.842959834273799</v>
      </c>
      <c r="M9" s="110"/>
    </row>
    <row r="10" spans="1:13" s="12" customFormat="1" ht="48" thickBot="1" x14ac:dyDescent="0.3">
      <c r="A10" s="27">
        <v>7</v>
      </c>
      <c r="B10" s="6" t="s">
        <v>114</v>
      </c>
      <c r="C10" s="7" t="s">
        <v>115</v>
      </c>
      <c r="D10" s="5">
        <v>0.9</v>
      </c>
      <c r="E10" s="7" t="s">
        <v>433</v>
      </c>
      <c r="F10" s="5">
        <f>D10*620</f>
        <v>558</v>
      </c>
      <c r="G10" s="27" t="s">
        <v>367</v>
      </c>
      <c r="H10" s="27" t="s">
        <v>214</v>
      </c>
      <c r="I10" s="27">
        <v>6</v>
      </c>
      <c r="J10" s="104">
        <f t="shared" si="1"/>
        <v>757.54836000000012</v>
      </c>
      <c r="K10" s="82">
        <f>F10/D10/(J10/100)</f>
        <v>81.842959834273799</v>
      </c>
    </row>
    <row r="11" spans="1:13" s="12" customFormat="1" ht="16.5" thickBot="1" x14ac:dyDescent="0.3">
      <c r="A11" s="27">
        <v>8</v>
      </c>
      <c r="B11" s="6" t="s">
        <v>230</v>
      </c>
      <c r="C11" s="54">
        <v>343230</v>
      </c>
      <c r="D11" s="27">
        <v>0.9</v>
      </c>
      <c r="E11" s="7">
        <v>620</v>
      </c>
      <c r="F11" s="27">
        <f t="shared" si="0"/>
        <v>558</v>
      </c>
      <c r="G11" s="27" t="s">
        <v>383</v>
      </c>
      <c r="H11" s="27" t="s">
        <v>195</v>
      </c>
      <c r="I11" s="27" t="s">
        <v>235</v>
      </c>
      <c r="J11" s="101">
        <f>0.623*1137.46</f>
        <v>708.63758000000007</v>
      </c>
      <c r="K11" s="82">
        <f>E11/(J11/100)</f>
        <v>87.49183186135852</v>
      </c>
    </row>
    <row r="12" spans="1:13" s="12" customFormat="1" ht="16.5" thickBot="1" x14ac:dyDescent="0.3">
      <c r="A12" s="27">
        <v>9</v>
      </c>
      <c r="B12" s="6" t="s">
        <v>116</v>
      </c>
      <c r="C12" s="7" t="s">
        <v>37</v>
      </c>
      <c r="D12" s="27">
        <v>0.8</v>
      </c>
      <c r="E12" s="7">
        <v>620</v>
      </c>
      <c r="F12" s="27">
        <f t="shared" si="0"/>
        <v>496</v>
      </c>
      <c r="G12" s="27" t="s">
        <v>367</v>
      </c>
      <c r="H12" s="27" t="s">
        <v>196</v>
      </c>
      <c r="I12" s="27" t="s">
        <v>188</v>
      </c>
      <c r="J12" s="101">
        <f>0.57*1137.46</f>
        <v>648.35219999999993</v>
      </c>
      <c r="K12" s="82">
        <f>E12/(J12/100)</f>
        <v>95.627037280046267</v>
      </c>
    </row>
    <row r="13" spans="1:13" s="12" customFormat="1" ht="48" thickBot="1" x14ac:dyDescent="0.3">
      <c r="A13" s="27">
        <v>10</v>
      </c>
      <c r="B13" s="6" t="s">
        <v>117</v>
      </c>
      <c r="C13" s="7" t="s">
        <v>118</v>
      </c>
      <c r="D13" s="27">
        <v>1</v>
      </c>
      <c r="E13" s="7" t="s">
        <v>433</v>
      </c>
      <c r="F13" s="5">
        <f>D13*620</f>
        <v>620</v>
      </c>
      <c r="G13" s="27" t="s">
        <v>367</v>
      </c>
      <c r="H13" s="27" t="s">
        <v>195</v>
      </c>
      <c r="I13" s="27" t="s">
        <v>187</v>
      </c>
      <c r="J13" s="101">
        <f>0.513*1137.46</f>
        <v>583.51697999999999</v>
      </c>
      <c r="K13" s="82">
        <f>F13/D13/(J13/100)</f>
        <v>106.25226364449583</v>
      </c>
    </row>
    <row r="14" spans="1:13" s="12" customFormat="1" ht="27" customHeight="1" thickBot="1" x14ac:dyDescent="0.3">
      <c r="A14" s="27">
        <v>11</v>
      </c>
      <c r="B14" s="6" t="s">
        <v>10</v>
      </c>
      <c r="C14" s="5" t="s">
        <v>11</v>
      </c>
      <c r="D14" s="27">
        <v>2.4</v>
      </c>
      <c r="E14" s="7">
        <v>620</v>
      </c>
      <c r="F14" s="27">
        <f t="shared" si="0"/>
        <v>1488</v>
      </c>
      <c r="G14" s="27" t="s">
        <v>367</v>
      </c>
      <c r="H14" s="27" t="s">
        <v>195</v>
      </c>
      <c r="I14" s="27" t="s">
        <v>187</v>
      </c>
      <c r="J14" s="101">
        <f>0.513*1137.46</f>
        <v>583.51697999999999</v>
      </c>
      <c r="K14" s="82">
        <f>E14/(J14/100)</f>
        <v>106.25226364449583</v>
      </c>
    </row>
    <row r="15" spans="1:13" s="12" customFormat="1" ht="33.75" customHeight="1" x14ac:dyDescent="0.25">
      <c r="A15" s="27"/>
      <c r="B15" s="63" t="s">
        <v>84</v>
      </c>
      <c r="C15" s="5"/>
      <c r="D15" s="4">
        <f>SUM(D4:D14)</f>
        <v>11.100000000000001</v>
      </c>
      <c r="E15" s="4"/>
      <c r="F15" s="4">
        <f>SUM(F4:F14)</f>
        <v>7903</v>
      </c>
      <c r="G15" s="27"/>
      <c r="H15" s="27"/>
      <c r="I15" s="27"/>
      <c r="J15" s="27"/>
      <c r="K15" s="82"/>
    </row>
    <row r="16" spans="1:13" s="12" customFormat="1" ht="16.5" thickBot="1" x14ac:dyDescent="0.3">
      <c r="A16" s="27">
        <v>12</v>
      </c>
      <c r="B16" s="6" t="s">
        <v>85</v>
      </c>
      <c r="C16" s="7" t="s">
        <v>86</v>
      </c>
      <c r="D16" s="27">
        <v>0.5</v>
      </c>
      <c r="E16" s="27">
        <v>620</v>
      </c>
      <c r="F16" s="27">
        <f>ROUND(D16*E16,0)</f>
        <v>310</v>
      </c>
      <c r="G16" s="27" t="s">
        <v>383</v>
      </c>
      <c r="H16" s="27" t="s">
        <v>192</v>
      </c>
      <c r="I16" s="27" t="s">
        <v>237</v>
      </c>
      <c r="J16" s="101">
        <f t="shared" ref="J16:J41" si="2">0.666*1137.46</f>
        <v>757.54836000000012</v>
      </c>
      <c r="K16" s="82">
        <f t="shared" ref="K16:K41" si="3">E16/(J16/100)</f>
        <v>81.842959834273799</v>
      </c>
    </row>
    <row r="17" spans="1:11" s="12" customFormat="1" ht="16.5" thickBot="1" x14ac:dyDescent="0.3">
      <c r="A17" s="27">
        <v>13</v>
      </c>
      <c r="B17" s="6" t="s">
        <v>85</v>
      </c>
      <c r="C17" s="7" t="s">
        <v>86</v>
      </c>
      <c r="D17" s="27">
        <v>0.5</v>
      </c>
      <c r="E17" s="27">
        <v>620</v>
      </c>
      <c r="F17" s="27">
        <f>ROUND(D17*E17,0)</f>
        <v>310</v>
      </c>
      <c r="G17" s="27" t="s">
        <v>383</v>
      </c>
      <c r="H17" s="27" t="s">
        <v>192</v>
      </c>
      <c r="I17" s="27" t="s">
        <v>237</v>
      </c>
      <c r="J17" s="101">
        <f t="shared" si="2"/>
        <v>757.54836000000012</v>
      </c>
      <c r="K17" s="82">
        <f t="shared" si="3"/>
        <v>81.842959834273799</v>
      </c>
    </row>
    <row r="18" spans="1:11" s="12" customFormat="1" ht="16.5" thickBot="1" x14ac:dyDescent="0.3">
      <c r="A18" s="27">
        <v>14</v>
      </c>
      <c r="B18" s="6" t="s">
        <v>87</v>
      </c>
      <c r="C18" s="7" t="s">
        <v>88</v>
      </c>
      <c r="D18" s="27">
        <v>0.2</v>
      </c>
      <c r="E18" s="27">
        <v>620</v>
      </c>
      <c r="F18" s="27">
        <f t="shared" ref="F18:F39" si="4">ROUND(D18*E18,0)</f>
        <v>124</v>
      </c>
      <c r="G18" s="27" t="s">
        <v>383</v>
      </c>
      <c r="H18" s="27" t="s">
        <v>192</v>
      </c>
      <c r="I18" s="27" t="s">
        <v>237</v>
      </c>
      <c r="J18" s="101">
        <f t="shared" si="2"/>
        <v>757.54836000000012</v>
      </c>
      <c r="K18" s="82">
        <f t="shared" si="3"/>
        <v>81.842959834273799</v>
      </c>
    </row>
    <row r="19" spans="1:11" s="12" customFormat="1" ht="16.5" thickBot="1" x14ac:dyDescent="0.3">
      <c r="A19" s="27">
        <v>15</v>
      </c>
      <c r="B19" s="6" t="s">
        <v>87</v>
      </c>
      <c r="C19" s="7" t="s">
        <v>88</v>
      </c>
      <c r="D19" s="27">
        <v>0.2</v>
      </c>
      <c r="E19" s="27">
        <v>620</v>
      </c>
      <c r="F19" s="27">
        <f>ROUND(D19*E19,0)</f>
        <v>124</v>
      </c>
      <c r="G19" s="27" t="s">
        <v>383</v>
      </c>
      <c r="H19" s="27" t="s">
        <v>192</v>
      </c>
      <c r="I19" s="27" t="s">
        <v>237</v>
      </c>
      <c r="J19" s="101">
        <f t="shared" si="2"/>
        <v>757.54836000000012</v>
      </c>
      <c r="K19" s="82">
        <f t="shared" si="3"/>
        <v>81.842959834273799</v>
      </c>
    </row>
    <row r="20" spans="1:11" s="12" customFormat="1" ht="16.5" thickBot="1" x14ac:dyDescent="0.3">
      <c r="A20" s="27">
        <v>16</v>
      </c>
      <c r="B20" s="6" t="s">
        <v>89</v>
      </c>
      <c r="C20" s="7" t="s">
        <v>50</v>
      </c>
      <c r="D20" s="27">
        <v>0.1</v>
      </c>
      <c r="E20" s="27">
        <v>620</v>
      </c>
      <c r="F20" s="27">
        <f>ROUND(D20*E20,0)</f>
        <v>62</v>
      </c>
      <c r="G20" s="27" t="s">
        <v>383</v>
      </c>
      <c r="H20" s="27" t="s">
        <v>192</v>
      </c>
      <c r="I20" s="27" t="s">
        <v>237</v>
      </c>
      <c r="J20" s="101">
        <f t="shared" si="2"/>
        <v>757.54836000000012</v>
      </c>
      <c r="K20" s="82">
        <f t="shared" si="3"/>
        <v>81.842959834273799</v>
      </c>
    </row>
    <row r="21" spans="1:11" s="12" customFormat="1" ht="16.5" thickBot="1" x14ac:dyDescent="0.3">
      <c r="A21" s="27">
        <v>17</v>
      </c>
      <c r="B21" s="6" t="s">
        <v>89</v>
      </c>
      <c r="C21" s="7" t="s">
        <v>50</v>
      </c>
      <c r="D21" s="27">
        <v>0.1</v>
      </c>
      <c r="E21" s="27">
        <v>620</v>
      </c>
      <c r="F21" s="27">
        <f>ROUND(D21*E21,0)</f>
        <v>62</v>
      </c>
      <c r="G21" s="27" t="s">
        <v>383</v>
      </c>
      <c r="H21" s="27" t="s">
        <v>192</v>
      </c>
      <c r="I21" s="27" t="s">
        <v>237</v>
      </c>
      <c r="J21" s="101">
        <f t="shared" si="2"/>
        <v>757.54836000000012</v>
      </c>
      <c r="K21" s="82">
        <f t="shared" si="3"/>
        <v>81.842959834273799</v>
      </c>
    </row>
    <row r="22" spans="1:11" s="12" customFormat="1" ht="16.5" thickBot="1" x14ac:dyDescent="0.3">
      <c r="A22" s="27">
        <v>18</v>
      </c>
      <c r="B22" s="6" t="s">
        <v>89</v>
      </c>
      <c r="C22" s="7" t="s">
        <v>50</v>
      </c>
      <c r="D22" s="27">
        <v>0.1</v>
      </c>
      <c r="E22" s="27">
        <v>620</v>
      </c>
      <c r="F22" s="27">
        <f>ROUND(D22*E22,0)</f>
        <v>62</v>
      </c>
      <c r="G22" s="27" t="s">
        <v>383</v>
      </c>
      <c r="H22" s="27" t="s">
        <v>192</v>
      </c>
      <c r="I22" s="27" t="s">
        <v>237</v>
      </c>
      <c r="J22" s="101">
        <f t="shared" si="2"/>
        <v>757.54836000000012</v>
      </c>
      <c r="K22" s="82">
        <f t="shared" si="3"/>
        <v>81.842959834273799</v>
      </c>
    </row>
    <row r="23" spans="1:11" s="12" customFormat="1" ht="16.5" thickBot="1" x14ac:dyDescent="0.3">
      <c r="A23" s="27">
        <v>19</v>
      </c>
      <c r="B23" s="6" t="s">
        <v>89</v>
      </c>
      <c r="C23" s="7" t="s">
        <v>50</v>
      </c>
      <c r="D23" s="27">
        <v>0.2</v>
      </c>
      <c r="E23" s="27">
        <v>620</v>
      </c>
      <c r="F23" s="27">
        <f t="shared" si="4"/>
        <v>124</v>
      </c>
      <c r="G23" s="27" t="s">
        <v>383</v>
      </c>
      <c r="H23" s="27" t="s">
        <v>192</v>
      </c>
      <c r="I23" s="27" t="s">
        <v>237</v>
      </c>
      <c r="J23" s="101">
        <f t="shared" si="2"/>
        <v>757.54836000000012</v>
      </c>
      <c r="K23" s="82">
        <f t="shared" si="3"/>
        <v>81.842959834273799</v>
      </c>
    </row>
    <row r="24" spans="1:11" s="12" customFormat="1" ht="16.5" thickBot="1" x14ac:dyDescent="0.3">
      <c r="A24" s="27">
        <v>20</v>
      </c>
      <c r="B24" s="6" t="s">
        <v>89</v>
      </c>
      <c r="C24" s="7" t="s">
        <v>50</v>
      </c>
      <c r="D24" s="27">
        <v>0.4</v>
      </c>
      <c r="E24" s="27">
        <v>620</v>
      </c>
      <c r="F24" s="27">
        <f>ROUND(D24*E24,0)</f>
        <v>248</v>
      </c>
      <c r="G24" s="27" t="s">
        <v>383</v>
      </c>
      <c r="H24" s="27" t="s">
        <v>192</v>
      </c>
      <c r="I24" s="27" t="s">
        <v>237</v>
      </c>
      <c r="J24" s="101">
        <f t="shared" si="2"/>
        <v>757.54836000000012</v>
      </c>
      <c r="K24" s="82">
        <f t="shared" si="3"/>
        <v>81.842959834273799</v>
      </c>
    </row>
    <row r="25" spans="1:11" s="12" customFormat="1" ht="16.5" thickBot="1" x14ac:dyDescent="0.3">
      <c r="A25" s="27">
        <v>21</v>
      </c>
      <c r="B25" s="6" t="s">
        <v>90</v>
      </c>
      <c r="C25" s="7" t="s">
        <v>48</v>
      </c>
      <c r="D25" s="27">
        <v>1</v>
      </c>
      <c r="E25" s="27">
        <v>620</v>
      </c>
      <c r="F25" s="27">
        <f t="shared" si="4"/>
        <v>620</v>
      </c>
      <c r="G25" s="27" t="s">
        <v>383</v>
      </c>
      <c r="H25" s="27" t="s">
        <v>192</v>
      </c>
      <c r="I25" s="27" t="s">
        <v>237</v>
      </c>
      <c r="J25" s="101">
        <f t="shared" si="2"/>
        <v>757.54836000000012</v>
      </c>
      <c r="K25" s="82">
        <f t="shared" si="3"/>
        <v>81.842959834273799</v>
      </c>
    </row>
    <row r="26" spans="1:11" s="12" customFormat="1" ht="32.25" thickBot="1" x14ac:dyDescent="0.3">
      <c r="A26" s="27">
        <v>22</v>
      </c>
      <c r="B26" s="6" t="s">
        <v>91</v>
      </c>
      <c r="C26" s="7" t="s">
        <v>92</v>
      </c>
      <c r="D26" s="27">
        <v>0.3</v>
      </c>
      <c r="E26" s="27">
        <v>620</v>
      </c>
      <c r="F26" s="27">
        <f t="shared" si="4"/>
        <v>186</v>
      </c>
      <c r="G26" s="27" t="s">
        <v>383</v>
      </c>
      <c r="H26" s="27" t="s">
        <v>192</v>
      </c>
      <c r="I26" s="27" t="s">
        <v>237</v>
      </c>
      <c r="J26" s="101">
        <f t="shared" si="2"/>
        <v>757.54836000000012</v>
      </c>
      <c r="K26" s="82">
        <f t="shared" si="3"/>
        <v>81.842959834273799</v>
      </c>
    </row>
    <row r="27" spans="1:11" s="12" customFormat="1" ht="35.25" customHeight="1" thickBot="1" x14ac:dyDescent="0.3">
      <c r="A27" s="27">
        <v>23</v>
      </c>
      <c r="B27" s="6" t="s">
        <v>91</v>
      </c>
      <c r="C27" s="7" t="s">
        <v>92</v>
      </c>
      <c r="D27" s="27">
        <v>0.3</v>
      </c>
      <c r="E27" s="27">
        <v>620</v>
      </c>
      <c r="F27" s="27">
        <f t="shared" si="4"/>
        <v>186</v>
      </c>
      <c r="G27" s="27" t="s">
        <v>383</v>
      </c>
      <c r="H27" s="27" t="s">
        <v>192</v>
      </c>
      <c r="I27" s="27" t="s">
        <v>237</v>
      </c>
      <c r="J27" s="101">
        <f t="shared" si="2"/>
        <v>757.54836000000012</v>
      </c>
      <c r="K27" s="82">
        <f t="shared" si="3"/>
        <v>81.842959834273799</v>
      </c>
    </row>
    <row r="28" spans="1:11" s="12" customFormat="1" ht="32.25" thickBot="1" x14ac:dyDescent="0.3">
      <c r="A28" s="27">
        <v>24</v>
      </c>
      <c r="B28" s="6" t="s">
        <v>93</v>
      </c>
      <c r="C28" s="7" t="s">
        <v>94</v>
      </c>
      <c r="D28" s="27">
        <v>0.3</v>
      </c>
      <c r="E28" s="27">
        <v>620</v>
      </c>
      <c r="F28" s="27">
        <f t="shared" si="4"/>
        <v>186</v>
      </c>
      <c r="G28" s="27" t="s">
        <v>383</v>
      </c>
      <c r="H28" s="27" t="s">
        <v>192</v>
      </c>
      <c r="I28" s="27" t="s">
        <v>237</v>
      </c>
      <c r="J28" s="101">
        <f t="shared" si="2"/>
        <v>757.54836000000012</v>
      </c>
      <c r="K28" s="82">
        <f t="shared" si="3"/>
        <v>81.842959834273799</v>
      </c>
    </row>
    <row r="29" spans="1:11" s="12" customFormat="1" ht="35.25" customHeight="1" thickBot="1" x14ac:dyDescent="0.3">
      <c r="A29" s="27">
        <v>25</v>
      </c>
      <c r="B29" s="6" t="s">
        <v>95</v>
      </c>
      <c r="C29" s="7" t="s">
        <v>96</v>
      </c>
      <c r="D29" s="27">
        <v>0.3</v>
      </c>
      <c r="E29" s="27">
        <v>620</v>
      </c>
      <c r="F29" s="27">
        <f t="shared" si="4"/>
        <v>186</v>
      </c>
      <c r="G29" s="27" t="s">
        <v>383</v>
      </c>
      <c r="H29" s="27" t="s">
        <v>192</v>
      </c>
      <c r="I29" s="27" t="s">
        <v>237</v>
      </c>
      <c r="J29" s="101">
        <f t="shared" si="2"/>
        <v>757.54836000000012</v>
      </c>
      <c r="K29" s="82">
        <f t="shared" si="3"/>
        <v>81.842959834273799</v>
      </c>
    </row>
    <row r="30" spans="1:11" s="12" customFormat="1" ht="16.5" thickBot="1" x14ac:dyDescent="0.3">
      <c r="A30" s="27">
        <v>26</v>
      </c>
      <c r="B30" s="6" t="s">
        <v>97</v>
      </c>
      <c r="C30" s="7" t="s">
        <v>98</v>
      </c>
      <c r="D30" s="27">
        <v>0.2</v>
      </c>
      <c r="E30" s="27">
        <v>620</v>
      </c>
      <c r="F30" s="27">
        <f>ROUND(D30*E30,0)</f>
        <v>124</v>
      </c>
      <c r="G30" s="27" t="s">
        <v>383</v>
      </c>
      <c r="H30" s="27" t="s">
        <v>192</v>
      </c>
      <c r="I30" s="27" t="s">
        <v>237</v>
      </c>
      <c r="J30" s="101">
        <f t="shared" si="2"/>
        <v>757.54836000000012</v>
      </c>
      <c r="K30" s="82">
        <f t="shared" si="3"/>
        <v>81.842959834273799</v>
      </c>
    </row>
    <row r="31" spans="1:11" s="12" customFormat="1" ht="16.5" thickBot="1" x14ac:dyDescent="0.3">
      <c r="A31" s="27">
        <v>27</v>
      </c>
      <c r="B31" s="6" t="s">
        <v>97</v>
      </c>
      <c r="C31" s="7" t="s">
        <v>98</v>
      </c>
      <c r="D31" s="27">
        <v>0.3</v>
      </c>
      <c r="E31" s="27">
        <v>620</v>
      </c>
      <c r="F31" s="27">
        <f>ROUND(D31*E31,0)</f>
        <v>186</v>
      </c>
      <c r="G31" s="27" t="s">
        <v>383</v>
      </c>
      <c r="H31" s="27" t="s">
        <v>192</v>
      </c>
      <c r="I31" s="27" t="s">
        <v>237</v>
      </c>
      <c r="J31" s="101">
        <f t="shared" si="2"/>
        <v>757.54836000000012</v>
      </c>
      <c r="K31" s="82">
        <f t="shared" si="3"/>
        <v>81.842959834273799</v>
      </c>
    </row>
    <row r="32" spans="1:11" s="12" customFormat="1" ht="15" customHeight="1" thickBot="1" x14ac:dyDescent="0.3">
      <c r="A32" s="27">
        <v>28</v>
      </c>
      <c r="B32" s="6" t="s">
        <v>97</v>
      </c>
      <c r="C32" s="7" t="s">
        <v>98</v>
      </c>
      <c r="D32" s="27">
        <v>0.3</v>
      </c>
      <c r="E32" s="27">
        <v>620</v>
      </c>
      <c r="F32" s="27">
        <f>ROUND(D32*E32,0)</f>
        <v>186</v>
      </c>
      <c r="G32" s="27" t="s">
        <v>383</v>
      </c>
      <c r="H32" s="27" t="s">
        <v>192</v>
      </c>
      <c r="I32" s="27" t="s">
        <v>237</v>
      </c>
      <c r="J32" s="101">
        <f t="shared" si="2"/>
        <v>757.54836000000012</v>
      </c>
      <c r="K32" s="82">
        <f t="shared" si="3"/>
        <v>81.842959834273799</v>
      </c>
    </row>
    <row r="33" spans="1:11" s="12" customFormat="1" ht="16.5" thickBot="1" x14ac:dyDescent="0.3">
      <c r="A33" s="27">
        <v>29</v>
      </c>
      <c r="B33" s="6" t="s">
        <v>97</v>
      </c>
      <c r="C33" s="7" t="s">
        <v>98</v>
      </c>
      <c r="D33" s="27">
        <v>0.3</v>
      </c>
      <c r="E33" s="27">
        <v>620</v>
      </c>
      <c r="F33" s="27">
        <f t="shared" si="4"/>
        <v>186</v>
      </c>
      <c r="G33" s="27" t="s">
        <v>383</v>
      </c>
      <c r="H33" s="27" t="s">
        <v>192</v>
      </c>
      <c r="I33" s="27" t="s">
        <v>237</v>
      </c>
      <c r="J33" s="101">
        <f t="shared" si="2"/>
        <v>757.54836000000012</v>
      </c>
      <c r="K33" s="82">
        <f t="shared" si="3"/>
        <v>81.842959834273799</v>
      </c>
    </row>
    <row r="34" spans="1:11" s="12" customFormat="1" ht="34.5" customHeight="1" thickBot="1" x14ac:dyDescent="0.3">
      <c r="A34" s="27">
        <v>30</v>
      </c>
      <c r="B34" s="6" t="s">
        <v>99</v>
      </c>
      <c r="C34" s="7" t="s">
        <v>100</v>
      </c>
      <c r="D34" s="27">
        <v>0.3</v>
      </c>
      <c r="E34" s="27">
        <v>620</v>
      </c>
      <c r="F34" s="27">
        <f t="shared" si="4"/>
        <v>186</v>
      </c>
      <c r="G34" s="27" t="s">
        <v>383</v>
      </c>
      <c r="H34" s="27" t="s">
        <v>192</v>
      </c>
      <c r="I34" s="27" t="s">
        <v>237</v>
      </c>
      <c r="J34" s="101">
        <f t="shared" si="2"/>
        <v>757.54836000000012</v>
      </c>
      <c r="K34" s="82">
        <f t="shared" si="3"/>
        <v>81.842959834273799</v>
      </c>
    </row>
    <row r="35" spans="1:11" s="12" customFormat="1" ht="28.5" customHeight="1" thickBot="1" x14ac:dyDescent="0.3">
      <c r="A35" s="27">
        <v>31</v>
      </c>
      <c r="B35" s="6" t="s">
        <v>99</v>
      </c>
      <c r="C35" s="7" t="s">
        <v>100</v>
      </c>
      <c r="D35" s="27">
        <v>0.8</v>
      </c>
      <c r="E35" s="27">
        <v>620</v>
      </c>
      <c r="F35" s="27">
        <f t="shared" si="4"/>
        <v>496</v>
      </c>
      <c r="G35" s="27" t="s">
        <v>383</v>
      </c>
      <c r="H35" s="27" t="s">
        <v>192</v>
      </c>
      <c r="I35" s="27" t="s">
        <v>237</v>
      </c>
      <c r="J35" s="101">
        <f t="shared" si="2"/>
        <v>757.54836000000012</v>
      </c>
      <c r="K35" s="82">
        <f t="shared" si="3"/>
        <v>81.842959834273799</v>
      </c>
    </row>
    <row r="36" spans="1:11" s="12" customFormat="1" ht="31.5" customHeight="1" thickBot="1" x14ac:dyDescent="0.3">
      <c r="A36" s="27">
        <v>32</v>
      </c>
      <c r="B36" s="6" t="s">
        <v>101</v>
      </c>
      <c r="C36" s="7" t="s">
        <v>102</v>
      </c>
      <c r="D36" s="27">
        <v>0.3</v>
      </c>
      <c r="E36" s="27">
        <v>620</v>
      </c>
      <c r="F36" s="27">
        <f t="shared" si="4"/>
        <v>186</v>
      </c>
      <c r="G36" s="27" t="s">
        <v>383</v>
      </c>
      <c r="H36" s="27" t="s">
        <v>192</v>
      </c>
      <c r="I36" s="27" t="s">
        <v>237</v>
      </c>
      <c r="J36" s="101">
        <f t="shared" si="2"/>
        <v>757.54836000000012</v>
      </c>
      <c r="K36" s="82">
        <f t="shared" si="3"/>
        <v>81.842959834273799</v>
      </c>
    </row>
    <row r="37" spans="1:11" s="12" customFormat="1" ht="31.5" customHeight="1" thickBot="1" x14ac:dyDescent="0.3">
      <c r="A37" s="27">
        <v>33</v>
      </c>
      <c r="B37" s="6" t="s">
        <v>101</v>
      </c>
      <c r="C37" s="7" t="s">
        <v>102</v>
      </c>
      <c r="D37" s="27">
        <v>0.2</v>
      </c>
      <c r="E37" s="27">
        <v>620</v>
      </c>
      <c r="F37" s="27">
        <f t="shared" si="4"/>
        <v>124</v>
      </c>
      <c r="G37" s="27" t="s">
        <v>383</v>
      </c>
      <c r="H37" s="27" t="s">
        <v>192</v>
      </c>
      <c r="I37" s="27" t="s">
        <v>237</v>
      </c>
      <c r="J37" s="101">
        <f t="shared" si="2"/>
        <v>757.54836000000012</v>
      </c>
      <c r="K37" s="82">
        <f t="shared" si="3"/>
        <v>81.842959834273799</v>
      </c>
    </row>
    <row r="38" spans="1:11" s="12" customFormat="1" ht="30" customHeight="1" thickBot="1" x14ac:dyDescent="0.3">
      <c r="A38" s="27">
        <v>34</v>
      </c>
      <c r="B38" s="6" t="s">
        <v>101</v>
      </c>
      <c r="C38" s="7" t="s">
        <v>102</v>
      </c>
      <c r="D38" s="27">
        <v>0.3</v>
      </c>
      <c r="E38" s="27">
        <v>620</v>
      </c>
      <c r="F38" s="27">
        <f t="shared" si="4"/>
        <v>186</v>
      </c>
      <c r="G38" s="27" t="s">
        <v>383</v>
      </c>
      <c r="H38" s="27" t="s">
        <v>192</v>
      </c>
      <c r="I38" s="27" t="s">
        <v>237</v>
      </c>
      <c r="J38" s="101">
        <f t="shared" si="2"/>
        <v>757.54836000000012</v>
      </c>
      <c r="K38" s="82">
        <f t="shared" si="3"/>
        <v>81.842959834273799</v>
      </c>
    </row>
    <row r="39" spans="1:11" s="12" customFormat="1" ht="30" customHeight="1" thickBot="1" x14ac:dyDescent="0.3">
      <c r="A39" s="27">
        <v>35</v>
      </c>
      <c r="B39" s="6" t="s">
        <v>101</v>
      </c>
      <c r="C39" s="7" t="s">
        <v>102</v>
      </c>
      <c r="D39" s="27">
        <v>0.6</v>
      </c>
      <c r="E39" s="27">
        <v>620</v>
      </c>
      <c r="F39" s="27">
        <f t="shared" si="4"/>
        <v>372</v>
      </c>
      <c r="G39" s="27" t="s">
        <v>383</v>
      </c>
      <c r="H39" s="27" t="s">
        <v>192</v>
      </c>
      <c r="I39" s="27" t="s">
        <v>237</v>
      </c>
      <c r="J39" s="101">
        <f t="shared" si="2"/>
        <v>757.54836000000012</v>
      </c>
      <c r="K39" s="82">
        <f t="shared" si="3"/>
        <v>81.842959834273799</v>
      </c>
    </row>
    <row r="40" spans="1:11" s="12" customFormat="1" ht="43.5" customHeight="1" thickBot="1" x14ac:dyDescent="0.3">
      <c r="A40" s="27">
        <v>37</v>
      </c>
      <c r="B40" s="6" t="s">
        <v>101</v>
      </c>
      <c r="C40" s="7" t="s">
        <v>102</v>
      </c>
      <c r="D40" s="27">
        <v>0.6</v>
      </c>
      <c r="E40" s="27">
        <v>620</v>
      </c>
      <c r="F40" s="27">
        <f>ROUND(D40*E40,0)</f>
        <v>372</v>
      </c>
      <c r="G40" s="27" t="s">
        <v>383</v>
      </c>
      <c r="H40" s="27" t="s">
        <v>192</v>
      </c>
      <c r="I40" s="27" t="s">
        <v>237</v>
      </c>
      <c r="J40" s="101">
        <f t="shared" si="2"/>
        <v>757.54836000000012</v>
      </c>
      <c r="K40" s="82">
        <f t="shared" si="3"/>
        <v>81.842959834273799</v>
      </c>
    </row>
    <row r="41" spans="1:11" s="12" customFormat="1" ht="15.75" customHeight="1" thickBot="1" x14ac:dyDescent="0.3">
      <c r="A41" s="27">
        <v>36</v>
      </c>
      <c r="B41" s="6" t="s">
        <v>229</v>
      </c>
      <c r="C41" s="54">
        <v>265411</v>
      </c>
      <c r="D41" s="27">
        <v>0.5</v>
      </c>
      <c r="E41" s="27">
        <v>620</v>
      </c>
      <c r="F41" s="27">
        <f>ROUND(D41*E41,0)</f>
        <v>310</v>
      </c>
      <c r="G41" s="27" t="s">
        <v>383</v>
      </c>
      <c r="H41" s="27" t="s">
        <v>192</v>
      </c>
      <c r="I41" s="27" t="s">
        <v>237</v>
      </c>
      <c r="J41" s="101">
        <f t="shared" si="2"/>
        <v>757.54836000000012</v>
      </c>
      <c r="K41" s="82">
        <f t="shared" si="3"/>
        <v>81.842959834273799</v>
      </c>
    </row>
    <row r="42" spans="1:11" s="38" customFormat="1" x14ac:dyDescent="0.25">
      <c r="A42" s="13"/>
      <c r="B42" s="58" t="s">
        <v>84</v>
      </c>
      <c r="C42" s="11"/>
      <c r="D42" s="65">
        <f>SUM(D16:D41)</f>
        <v>9.1999999999999993</v>
      </c>
      <c r="E42" s="39"/>
      <c r="F42" s="65">
        <f>SUM(F16:F41)</f>
        <v>5704</v>
      </c>
      <c r="G42" s="13"/>
      <c r="H42" s="13"/>
      <c r="I42" s="13"/>
      <c r="J42" s="13"/>
      <c r="K42" s="83"/>
    </row>
    <row r="43" spans="1:11" s="38" customFormat="1" x14ac:dyDescent="0.25">
      <c r="A43" s="122" t="s">
        <v>119</v>
      </c>
      <c r="B43" s="122"/>
      <c r="C43" s="122"/>
      <c r="D43" s="122"/>
      <c r="E43" s="122"/>
      <c r="F43" s="122"/>
      <c r="G43" s="13"/>
      <c r="H43" s="13"/>
      <c r="I43" s="13"/>
      <c r="J43" s="13"/>
      <c r="K43" s="83"/>
    </row>
    <row r="44" spans="1:11" s="38" customFormat="1" ht="48" thickBot="1" x14ac:dyDescent="0.3">
      <c r="A44" s="13">
        <v>1</v>
      </c>
      <c r="B44" s="18" t="s">
        <v>120</v>
      </c>
      <c r="C44" s="11" t="s">
        <v>121</v>
      </c>
      <c r="D44" s="19">
        <v>0.6</v>
      </c>
      <c r="E44" s="33" t="s">
        <v>357</v>
      </c>
      <c r="F44" s="27">
        <v>561</v>
      </c>
      <c r="G44" s="27" t="s">
        <v>367</v>
      </c>
      <c r="H44" s="27" t="s">
        <v>214</v>
      </c>
      <c r="I44" s="27">
        <v>6</v>
      </c>
      <c r="J44" s="104">
        <f t="shared" ref="J44" si="5">0.666*1137.46</f>
        <v>757.54836000000012</v>
      </c>
      <c r="K44" s="82">
        <f>F44/D44/(J44/100)</f>
        <v>123.42446362104195</v>
      </c>
    </row>
    <row r="45" spans="1:11" s="38" customFormat="1" ht="48" thickBot="1" x14ac:dyDescent="0.3">
      <c r="A45" s="13">
        <v>2</v>
      </c>
      <c r="B45" s="17" t="s">
        <v>110</v>
      </c>
      <c r="C45" s="19" t="s">
        <v>111</v>
      </c>
      <c r="D45" s="19">
        <v>0.4</v>
      </c>
      <c r="E45" s="7" t="s">
        <v>433</v>
      </c>
      <c r="F45" s="5">
        <f>D45*620</f>
        <v>248</v>
      </c>
      <c r="G45" s="13" t="s">
        <v>373</v>
      </c>
      <c r="H45" s="72" t="s">
        <v>195</v>
      </c>
      <c r="I45" s="13" t="s">
        <v>189</v>
      </c>
      <c r="J45" s="101">
        <f>0.582*1137.46</f>
        <v>662.00171999999998</v>
      </c>
      <c r="K45" s="82">
        <f>F45/D45/(J45/100)</f>
        <v>93.655345789736018</v>
      </c>
    </row>
    <row r="46" spans="1:11" s="38" customFormat="1" ht="48" thickBot="1" x14ac:dyDescent="0.3">
      <c r="A46" s="13">
        <v>3</v>
      </c>
      <c r="B46" s="17" t="s">
        <v>180</v>
      </c>
      <c r="C46" s="19" t="s">
        <v>11</v>
      </c>
      <c r="D46" s="19">
        <v>0.8</v>
      </c>
      <c r="E46" s="7" t="s">
        <v>433</v>
      </c>
      <c r="F46" s="5">
        <f>D46*620</f>
        <v>496</v>
      </c>
      <c r="G46" s="13" t="s">
        <v>367</v>
      </c>
      <c r="H46" s="13" t="s">
        <v>195</v>
      </c>
      <c r="I46" s="13" t="s">
        <v>187</v>
      </c>
      <c r="J46" s="101">
        <f>0.513*1137.46</f>
        <v>583.51697999999999</v>
      </c>
      <c r="K46" s="82">
        <f>F46/D46/(J46/100)</f>
        <v>106.25226364449583</v>
      </c>
    </row>
    <row r="47" spans="1:11" x14ac:dyDescent="0.25">
      <c r="A47" s="13"/>
      <c r="B47" s="62" t="s">
        <v>84</v>
      </c>
      <c r="C47" s="11"/>
      <c r="D47" s="21">
        <f>SUM(D44:D46)</f>
        <v>1.8</v>
      </c>
      <c r="E47" s="21"/>
      <c r="F47" s="4">
        <f>SUM(F44:F46)</f>
        <v>1305</v>
      </c>
    </row>
  </sheetData>
  <mergeCells count="3">
    <mergeCell ref="A2:F2"/>
    <mergeCell ref="A43:F43"/>
    <mergeCell ref="A1:H1"/>
  </mergeCells>
  <phoneticPr fontId="12" type="noConversion"/>
  <pageMargins left="0.7" right="0.7" top="0.75" bottom="0.75" header="0.3" footer="0.3"/>
  <pageSetup paperSize="9" scale="3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sqref="A1:H1"/>
    </sheetView>
  </sheetViews>
  <sheetFormatPr defaultColWidth="9.140625" defaultRowHeight="15.75" x14ac:dyDescent="0.25"/>
  <cols>
    <col min="1" max="1" width="7.5703125" style="12" customWidth="1"/>
    <col min="2" max="2" width="27.42578125" style="48" customWidth="1"/>
    <col min="3" max="3" width="11.42578125" style="1" customWidth="1"/>
    <col min="4" max="4" width="12.42578125" style="1" customWidth="1"/>
    <col min="5" max="5" width="13.7109375" style="1" customWidth="1"/>
    <col min="6" max="6" width="13" style="1" customWidth="1"/>
    <col min="7" max="7" width="9.140625" style="12"/>
    <col min="8" max="8" width="14.42578125" style="12" customWidth="1"/>
    <col min="9" max="9" width="16.5703125" style="12" customWidth="1"/>
    <col min="10" max="10" width="18.42578125" style="12" customWidth="1"/>
    <col min="11" max="11" width="12.42578125" style="12" customWidth="1"/>
    <col min="12" max="16384" width="9.140625" style="12"/>
  </cols>
  <sheetData>
    <row r="1" spans="1:11" ht="15.75" customHeight="1" x14ac:dyDescent="0.25">
      <c r="A1" s="119" t="s">
        <v>449</v>
      </c>
      <c r="B1" s="119"/>
      <c r="C1" s="119"/>
      <c r="D1" s="119"/>
      <c r="E1" s="119"/>
      <c r="F1" s="119"/>
      <c r="G1" s="119"/>
      <c r="H1" s="119"/>
    </row>
    <row r="2" spans="1:11" ht="30.75" customHeight="1" x14ac:dyDescent="0.25">
      <c r="A2" s="118" t="s">
        <v>426</v>
      </c>
      <c r="B2" s="118"/>
      <c r="C2" s="118"/>
      <c r="D2" s="118"/>
      <c r="E2" s="118"/>
      <c r="F2" s="118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27">
        <v>1</v>
      </c>
      <c r="B4" s="76" t="s">
        <v>45</v>
      </c>
      <c r="C4" s="5" t="s">
        <v>76</v>
      </c>
      <c r="D4" s="5">
        <v>1</v>
      </c>
      <c r="E4" s="5">
        <v>1188</v>
      </c>
      <c r="F4" s="5">
        <f>ROUND(D4*E4,0)</f>
        <v>1188</v>
      </c>
      <c r="G4" s="27" t="s">
        <v>368</v>
      </c>
      <c r="H4" s="27" t="s">
        <v>195</v>
      </c>
      <c r="I4" s="27" t="s">
        <v>221</v>
      </c>
      <c r="J4" s="101">
        <f>1.911*1137.46</f>
        <v>2173.68606</v>
      </c>
      <c r="K4" s="82">
        <f t="shared" ref="K4:K11" si="0">E4/(J4/100)</f>
        <v>54.653706524667136</v>
      </c>
    </row>
    <row r="5" spans="1:11" ht="16.5" thickBot="1" x14ac:dyDescent="0.3">
      <c r="A5" s="27">
        <v>2</v>
      </c>
      <c r="B5" s="6" t="s">
        <v>359</v>
      </c>
      <c r="C5" s="5" t="s">
        <v>79</v>
      </c>
      <c r="D5" s="5">
        <v>1</v>
      </c>
      <c r="E5" s="5">
        <v>900</v>
      </c>
      <c r="F5" s="5">
        <f t="shared" ref="F5:F11" si="1">ROUND(D5*E5,0)</f>
        <v>900</v>
      </c>
      <c r="G5" s="27" t="s">
        <v>396</v>
      </c>
      <c r="H5" s="27" t="s">
        <v>372</v>
      </c>
      <c r="I5" s="27" t="s">
        <v>251</v>
      </c>
      <c r="J5" s="101">
        <f>1.23*1137.46</f>
        <v>1399.0758000000001</v>
      </c>
      <c r="K5" s="82">
        <f t="shared" si="0"/>
        <v>64.328180074303333</v>
      </c>
    </row>
    <row r="6" spans="1:11" ht="32.25" thickBot="1" x14ac:dyDescent="0.3">
      <c r="A6" s="27">
        <v>3</v>
      </c>
      <c r="B6" s="6" t="s">
        <v>78</v>
      </c>
      <c r="C6" s="5" t="s">
        <v>79</v>
      </c>
      <c r="D6" s="5">
        <v>1</v>
      </c>
      <c r="E6" s="5">
        <v>750</v>
      </c>
      <c r="F6" s="5">
        <f t="shared" si="1"/>
        <v>750</v>
      </c>
      <c r="G6" s="27" t="s">
        <v>396</v>
      </c>
      <c r="H6" s="27" t="s">
        <v>198</v>
      </c>
      <c r="I6" s="27" t="s">
        <v>250</v>
      </c>
      <c r="J6" s="101">
        <f>1.017*1137.46</f>
        <v>1156.79682</v>
      </c>
      <c r="K6" s="82">
        <f t="shared" si="0"/>
        <v>64.834203123068747</v>
      </c>
    </row>
    <row r="7" spans="1:11" ht="16.5" thickBot="1" x14ac:dyDescent="0.3">
      <c r="A7" s="27">
        <v>4</v>
      </c>
      <c r="B7" s="6" t="s">
        <v>80</v>
      </c>
      <c r="C7" s="5" t="s">
        <v>77</v>
      </c>
      <c r="D7" s="5">
        <v>5</v>
      </c>
      <c r="E7" s="5">
        <v>700</v>
      </c>
      <c r="F7" s="5">
        <f t="shared" si="1"/>
        <v>3500</v>
      </c>
      <c r="G7" s="27" t="s">
        <v>396</v>
      </c>
      <c r="H7" s="27" t="s">
        <v>252</v>
      </c>
      <c r="I7" s="27" t="s">
        <v>249</v>
      </c>
      <c r="J7" s="101">
        <f>0.85*1137.46</f>
        <v>966.84100000000001</v>
      </c>
      <c r="K7" s="82">
        <f t="shared" si="0"/>
        <v>72.400736005196308</v>
      </c>
    </row>
    <row r="8" spans="1:11" ht="32.25" thickBot="1" x14ac:dyDescent="0.3">
      <c r="A8" s="27">
        <v>5</v>
      </c>
      <c r="B8" s="6" t="s">
        <v>81</v>
      </c>
      <c r="C8" s="7" t="s">
        <v>82</v>
      </c>
      <c r="D8" s="5">
        <v>1</v>
      </c>
      <c r="E8" s="5">
        <v>800</v>
      </c>
      <c r="F8" s="5">
        <f t="shared" si="1"/>
        <v>800</v>
      </c>
      <c r="G8" s="27" t="s">
        <v>396</v>
      </c>
      <c r="H8" s="27" t="s">
        <v>198</v>
      </c>
      <c r="I8" s="27" t="s">
        <v>250</v>
      </c>
      <c r="J8" s="101">
        <f>1.017*1137.46</f>
        <v>1156.79682</v>
      </c>
      <c r="K8" s="82">
        <f t="shared" si="0"/>
        <v>69.156483331273321</v>
      </c>
    </row>
    <row r="9" spans="1:11" ht="32.25" thickBot="1" x14ac:dyDescent="0.3">
      <c r="A9" s="27">
        <v>6</v>
      </c>
      <c r="B9" s="6" t="s">
        <v>83</v>
      </c>
      <c r="C9" s="5" t="s">
        <v>79</v>
      </c>
      <c r="D9" s="5">
        <v>1</v>
      </c>
      <c r="E9" s="5">
        <v>750</v>
      </c>
      <c r="F9" s="5">
        <f t="shared" si="1"/>
        <v>750</v>
      </c>
      <c r="G9" s="27" t="s">
        <v>396</v>
      </c>
      <c r="H9" s="27" t="s">
        <v>198</v>
      </c>
      <c r="I9" s="27" t="s">
        <v>250</v>
      </c>
      <c r="J9" s="101">
        <f>1.017*1137.46</f>
        <v>1156.79682</v>
      </c>
      <c r="K9" s="82">
        <f t="shared" si="0"/>
        <v>64.834203123068747</v>
      </c>
    </row>
    <row r="10" spans="1:11" ht="16.5" thickBot="1" x14ac:dyDescent="0.3">
      <c r="A10" s="27">
        <v>7</v>
      </c>
      <c r="B10" s="76" t="s">
        <v>58</v>
      </c>
      <c r="C10" s="5" t="s">
        <v>55</v>
      </c>
      <c r="D10" s="5">
        <v>0.2</v>
      </c>
      <c r="E10" s="5">
        <v>620</v>
      </c>
      <c r="F10" s="5">
        <f t="shared" si="1"/>
        <v>124</v>
      </c>
      <c r="G10" s="27" t="s">
        <v>188</v>
      </c>
      <c r="H10" s="27" t="s">
        <v>195</v>
      </c>
      <c r="I10" s="27" t="s">
        <v>235</v>
      </c>
      <c r="J10" s="101">
        <f>0.623*1137.46</f>
        <v>708.63758000000007</v>
      </c>
      <c r="K10" s="82">
        <f t="shared" si="0"/>
        <v>87.49183186135852</v>
      </c>
    </row>
    <row r="11" spans="1:11" ht="16.5" thickBot="1" x14ac:dyDescent="0.3">
      <c r="A11" s="27">
        <v>8</v>
      </c>
      <c r="B11" s="76" t="s">
        <v>10</v>
      </c>
      <c r="C11" s="5" t="s">
        <v>11</v>
      </c>
      <c r="D11" s="5">
        <v>1</v>
      </c>
      <c r="E11" s="5">
        <v>620</v>
      </c>
      <c r="F11" s="5">
        <f t="shared" si="1"/>
        <v>620</v>
      </c>
      <c r="G11" s="27" t="s">
        <v>367</v>
      </c>
      <c r="H11" s="27" t="s">
        <v>195</v>
      </c>
      <c r="I11" s="27" t="s">
        <v>187</v>
      </c>
      <c r="J11" s="101">
        <f>0.513*1137.46</f>
        <v>583.51697999999999</v>
      </c>
      <c r="K11" s="82">
        <f t="shared" si="0"/>
        <v>106.25226364449583</v>
      </c>
    </row>
    <row r="12" spans="1:11" x14ac:dyDescent="0.25">
      <c r="A12" s="27"/>
      <c r="B12" s="63" t="s">
        <v>84</v>
      </c>
      <c r="C12" s="5"/>
      <c r="D12" s="10">
        <f>SUM(D4:D11)</f>
        <v>11.2</v>
      </c>
      <c r="E12" s="5"/>
      <c r="F12" s="10">
        <f>SUM(F4:F11)</f>
        <v>8632</v>
      </c>
      <c r="G12" s="27"/>
      <c r="H12" s="27"/>
      <c r="I12" s="27"/>
      <c r="J12" s="27"/>
      <c r="K12" s="27"/>
    </row>
    <row r="14" spans="1:11" x14ac:dyDescent="0.25">
      <c r="F14" s="8"/>
    </row>
    <row r="15" spans="1:11" x14ac:dyDescent="0.25">
      <c r="E15" s="8"/>
      <c r="F15" s="43"/>
    </row>
    <row r="16" spans="1:11" x14ac:dyDescent="0.25">
      <c r="E16" s="43"/>
      <c r="F16" s="43"/>
    </row>
    <row r="17" spans="5:6" x14ac:dyDescent="0.25">
      <c r="E17" s="43"/>
      <c r="F17" s="43"/>
    </row>
  </sheetData>
  <mergeCells count="2">
    <mergeCell ref="A2:F2"/>
    <mergeCell ref="A1:H1"/>
  </mergeCells>
  <pageMargins left="0.7" right="0.7" top="0.75" bottom="0.75" header="0.3" footer="0.3"/>
  <pageSetup paperSize="9" scale="5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sqref="A1:H1"/>
    </sheetView>
  </sheetViews>
  <sheetFormatPr defaultColWidth="9.140625" defaultRowHeight="15.75" x14ac:dyDescent="0.25"/>
  <cols>
    <col min="1" max="1" width="8.7109375" style="12" customWidth="1"/>
    <col min="2" max="2" width="34.85546875" style="48" customWidth="1"/>
    <col min="3" max="3" width="11.42578125" style="1" customWidth="1"/>
    <col min="4" max="5" width="13.140625" style="1" customWidth="1"/>
    <col min="6" max="6" width="13.7109375" style="1" customWidth="1"/>
    <col min="7" max="7" width="11.42578125" style="12" customWidth="1"/>
    <col min="8" max="8" width="14.42578125" style="12" customWidth="1"/>
    <col min="9" max="9" width="15.42578125" style="12" customWidth="1"/>
    <col min="10" max="10" width="17.140625" style="12" customWidth="1"/>
    <col min="11" max="11" width="15.42578125" style="12" customWidth="1"/>
    <col min="12" max="16384" width="9.140625" style="12"/>
  </cols>
  <sheetData>
    <row r="1" spans="1:11" ht="15.75" customHeight="1" x14ac:dyDescent="0.25">
      <c r="A1" s="119" t="s">
        <v>450</v>
      </c>
      <c r="B1" s="119"/>
      <c r="C1" s="119"/>
      <c r="D1" s="119"/>
      <c r="E1" s="119"/>
      <c r="F1" s="119"/>
      <c r="G1" s="119"/>
      <c r="H1" s="119"/>
    </row>
    <row r="2" spans="1:11" ht="27" customHeight="1" x14ac:dyDescent="0.25">
      <c r="A2" s="118" t="s">
        <v>427</v>
      </c>
      <c r="B2" s="118"/>
      <c r="C2" s="118"/>
      <c r="D2" s="118"/>
      <c r="E2" s="118"/>
      <c r="F2" s="118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27">
        <v>1</v>
      </c>
      <c r="B4" s="76" t="s">
        <v>45</v>
      </c>
      <c r="C4" s="5" t="s">
        <v>103</v>
      </c>
      <c r="D4" s="5">
        <v>1</v>
      </c>
      <c r="E4" s="5">
        <v>1188</v>
      </c>
      <c r="F4" s="5">
        <f>ROUND(D4*E4,0)</f>
        <v>1188</v>
      </c>
      <c r="G4" s="27" t="s">
        <v>368</v>
      </c>
      <c r="H4" s="27" t="s">
        <v>195</v>
      </c>
      <c r="I4" s="27" t="s">
        <v>221</v>
      </c>
      <c r="J4" s="101">
        <f>1.911*1137.46</f>
        <v>2173.68606</v>
      </c>
      <c r="K4" s="82">
        <f t="shared" ref="K4:K22" si="0">E4/(J4/100)</f>
        <v>54.653706524667136</v>
      </c>
    </row>
    <row r="5" spans="1:11" ht="16.5" thickBot="1" x14ac:dyDescent="0.3">
      <c r="A5" s="27">
        <v>2</v>
      </c>
      <c r="B5" s="76" t="s">
        <v>127</v>
      </c>
      <c r="C5" s="5" t="s">
        <v>128</v>
      </c>
      <c r="D5" s="5">
        <v>1</v>
      </c>
      <c r="E5" s="5">
        <v>803</v>
      </c>
      <c r="F5" s="5">
        <f>ROUND(D5*E5,0)</f>
        <v>803</v>
      </c>
      <c r="G5" s="27" t="s">
        <v>394</v>
      </c>
      <c r="H5" s="27" t="s">
        <v>198</v>
      </c>
      <c r="I5" s="27" t="s">
        <v>250</v>
      </c>
      <c r="J5" s="101">
        <f>1.017*1137.46</f>
        <v>1156.79682</v>
      </c>
      <c r="K5" s="82">
        <f t="shared" si="0"/>
        <v>69.4158201437656</v>
      </c>
    </row>
    <row r="6" spans="1:11" ht="16.5" thickBot="1" x14ac:dyDescent="0.3">
      <c r="A6" s="27">
        <v>3</v>
      </c>
      <c r="B6" s="76" t="s">
        <v>211</v>
      </c>
      <c r="C6" s="5" t="s">
        <v>128</v>
      </c>
      <c r="D6" s="5">
        <v>1</v>
      </c>
      <c r="E6" s="5">
        <v>803</v>
      </c>
      <c r="F6" s="5">
        <f>ROUND(D6*E6,0)</f>
        <v>803</v>
      </c>
      <c r="G6" s="27" t="s">
        <v>394</v>
      </c>
      <c r="H6" s="27" t="s">
        <v>198</v>
      </c>
      <c r="I6" s="27" t="s">
        <v>250</v>
      </c>
      <c r="J6" s="101">
        <f>1.017*1137.46</f>
        <v>1156.79682</v>
      </c>
      <c r="K6" s="82">
        <f t="shared" si="0"/>
        <v>69.4158201437656</v>
      </c>
    </row>
    <row r="7" spans="1:11" ht="32.25" thickBot="1" x14ac:dyDescent="0.3">
      <c r="A7" s="27">
        <v>4</v>
      </c>
      <c r="B7" s="6" t="s">
        <v>129</v>
      </c>
      <c r="C7" s="5" t="s">
        <v>130</v>
      </c>
      <c r="D7" s="5">
        <v>1</v>
      </c>
      <c r="E7" s="5">
        <v>803</v>
      </c>
      <c r="F7" s="5">
        <f>ROUND(D7*E7,0)</f>
        <v>803</v>
      </c>
      <c r="G7" s="27" t="s">
        <v>394</v>
      </c>
      <c r="H7" s="27" t="s">
        <v>198</v>
      </c>
      <c r="I7" s="27" t="s">
        <v>250</v>
      </c>
      <c r="J7" s="101">
        <f>1.017*1137.46</f>
        <v>1156.79682</v>
      </c>
      <c r="K7" s="82">
        <f t="shared" si="0"/>
        <v>69.4158201437656</v>
      </c>
    </row>
    <row r="8" spans="1:11" ht="48" thickBot="1" x14ac:dyDescent="0.3">
      <c r="A8" s="27">
        <v>5</v>
      </c>
      <c r="B8" s="6" t="s">
        <v>131</v>
      </c>
      <c r="C8" s="7" t="s">
        <v>132</v>
      </c>
      <c r="D8" s="5">
        <v>1</v>
      </c>
      <c r="E8" s="5">
        <v>803</v>
      </c>
      <c r="F8" s="5">
        <f t="shared" ref="F8:F22" si="1">ROUND(D8*E8,0)</f>
        <v>803</v>
      </c>
      <c r="G8" s="27" t="s">
        <v>394</v>
      </c>
      <c r="H8" s="27" t="s">
        <v>198</v>
      </c>
      <c r="I8" s="27" t="s">
        <v>250</v>
      </c>
      <c r="J8" s="101">
        <f>1.017*1137.46</f>
        <v>1156.79682</v>
      </c>
      <c r="K8" s="82">
        <f t="shared" si="0"/>
        <v>69.4158201437656</v>
      </c>
    </row>
    <row r="9" spans="1:11" ht="16.5" thickBot="1" x14ac:dyDescent="0.3">
      <c r="A9" s="27">
        <v>6</v>
      </c>
      <c r="B9" s="76" t="s">
        <v>133</v>
      </c>
      <c r="C9" s="5" t="s">
        <v>134</v>
      </c>
      <c r="D9" s="5">
        <v>1</v>
      </c>
      <c r="E9" s="5">
        <v>647</v>
      </c>
      <c r="F9" s="5">
        <f t="shared" si="1"/>
        <v>647</v>
      </c>
      <c r="G9" s="27" t="s">
        <v>394</v>
      </c>
      <c r="H9" s="27" t="s">
        <v>370</v>
      </c>
      <c r="I9" s="27" t="s">
        <v>239</v>
      </c>
      <c r="J9" s="101">
        <f>0.796*1137.46</f>
        <v>905.41816000000006</v>
      </c>
      <c r="K9" s="82">
        <f t="shared" si="0"/>
        <v>71.458694842171056</v>
      </c>
    </row>
    <row r="10" spans="1:11" ht="16.5" thickBot="1" x14ac:dyDescent="0.3">
      <c r="A10" s="27">
        <v>7</v>
      </c>
      <c r="B10" s="6" t="s">
        <v>135</v>
      </c>
      <c r="C10" s="5" t="s">
        <v>134</v>
      </c>
      <c r="D10" s="5">
        <v>1</v>
      </c>
      <c r="E10" s="5">
        <v>728</v>
      </c>
      <c r="F10" s="5">
        <f>ROUND(D10*E10,0)</f>
        <v>728</v>
      </c>
      <c r="G10" s="27" t="s">
        <v>394</v>
      </c>
      <c r="H10" s="27" t="s">
        <v>370</v>
      </c>
      <c r="I10" s="27" t="s">
        <v>239</v>
      </c>
      <c r="J10" s="101">
        <f>0.796*1137.46</f>
        <v>905.41816000000006</v>
      </c>
      <c r="K10" s="82">
        <f t="shared" si="0"/>
        <v>80.404837473107449</v>
      </c>
    </row>
    <row r="11" spans="1:11" ht="16.5" thickBot="1" x14ac:dyDescent="0.3">
      <c r="A11" s="27">
        <v>8</v>
      </c>
      <c r="B11" s="76" t="s">
        <v>136</v>
      </c>
      <c r="C11" s="5" t="s">
        <v>137</v>
      </c>
      <c r="D11" s="5">
        <v>1</v>
      </c>
      <c r="E11" s="5">
        <v>737</v>
      </c>
      <c r="F11" s="5">
        <f t="shared" si="1"/>
        <v>737</v>
      </c>
      <c r="G11" s="27" t="s">
        <v>394</v>
      </c>
      <c r="H11" s="27" t="s">
        <v>196</v>
      </c>
      <c r="I11" s="27" t="s">
        <v>249</v>
      </c>
      <c r="J11" s="101">
        <f t="shared" ref="J11:J16" si="2">0.85*1137.46</f>
        <v>966.84100000000001</v>
      </c>
      <c r="K11" s="82">
        <f t="shared" si="0"/>
        <v>76.227632051185253</v>
      </c>
    </row>
    <row r="12" spans="1:11" ht="16.5" thickBot="1" x14ac:dyDescent="0.3">
      <c r="A12" s="27">
        <v>9</v>
      </c>
      <c r="B12" s="76" t="s">
        <v>136</v>
      </c>
      <c r="C12" s="5" t="s">
        <v>137</v>
      </c>
      <c r="D12" s="5">
        <v>1</v>
      </c>
      <c r="E12" s="5">
        <v>706</v>
      </c>
      <c r="F12" s="5">
        <f>ROUND(D12*E12,0)</f>
        <v>706</v>
      </c>
      <c r="G12" s="27" t="s">
        <v>394</v>
      </c>
      <c r="H12" s="27" t="s">
        <v>196</v>
      </c>
      <c r="I12" s="27" t="s">
        <v>249</v>
      </c>
      <c r="J12" s="101">
        <f t="shared" si="2"/>
        <v>966.84100000000001</v>
      </c>
      <c r="K12" s="82">
        <f t="shared" si="0"/>
        <v>73.021313742383697</v>
      </c>
    </row>
    <row r="13" spans="1:11" ht="16.5" thickBot="1" x14ac:dyDescent="0.3">
      <c r="A13" s="27">
        <v>10</v>
      </c>
      <c r="B13" s="76" t="s">
        <v>136</v>
      </c>
      <c r="C13" s="5" t="s">
        <v>137</v>
      </c>
      <c r="D13" s="5">
        <v>1</v>
      </c>
      <c r="E13" s="5">
        <v>685</v>
      </c>
      <c r="F13" s="5">
        <f>ROUND(D13*E13,0)</f>
        <v>685</v>
      </c>
      <c r="G13" s="27" t="s">
        <v>394</v>
      </c>
      <c r="H13" s="27" t="s">
        <v>196</v>
      </c>
      <c r="I13" s="27" t="s">
        <v>249</v>
      </c>
      <c r="J13" s="101">
        <f t="shared" si="2"/>
        <v>966.84100000000001</v>
      </c>
      <c r="K13" s="82">
        <f t="shared" si="0"/>
        <v>70.849291662227813</v>
      </c>
    </row>
    <row r="14" spans="1:11" ht="16.5" thickBot="1" x14ac:dyDescent="0.3">
      <c r="A14" s="27">
        <v>11</v>
      </c>
      <c r="B14" s="76" t="s">
        <v>138</v>
      </c>
      <c r="C14" s="5" t="s">
        <v>139</v>
      </c>
      <c r="D14" s="5">
        <v>0.5</v>
      </c>
      <c r="E14" s="5">
        <v>642</v>
      </c>
      <c r="F14" s="5">
        <f t="shared" si="1"/>
        <v>321</v>
      </c>
      <c r="G14" s="27" t="s">
        <v>394</v>
      </c>
      <c r="H14" s="27" t="s">
        <v>196</v>
      </c>
      <c r="I14" s="27" t="s">
        <v>249</v>
      </c>
      <c r="J14" s="101">
        <f t="shared" si="2"/>
        <v>966.84100000000001</v>
      </c>
      <c r="K14" s="82">
        <f t="shared" si="0"/>
        <v>66.401817879051464</v>
      </c>
    </row>
    <row r="15" spans="1:11" ht="16.5" thickBot="1" x14ac:dyDescent="0.3">
      <c r="A15" s="27">
        <v>12</v>
      </c>
      <c r="B15" s="76" t="s">
        <v>140</v>
      </c>
      <c r="C15" s="5" t="s">
        <v>141</v>
      </c>
      <c r="D15" s="5">
        <v>1</v>
      </c>
      <c r="E15" s="5">
        <v>803</v>
      </c>
      <c r="F15" s="5">
        <f>ROUND(D15*E15,0)</f>
        <v>803</v>
      </c>
      <c r="G15" s="27" t="s">
        <v>394</v>
      </c>
      <c r="H15" s="5" t="s">
        <v>198</v>
      </c>
      <c r="I15" s="5" t="s">
        <v>250</v>
      </c>
      <c r="J15" s="101">
        <v>1157</v>
      </c>
      <c r="K15" s="82">
        <f t="shared" si="0"/>
        <v>69.403630077787383</v>
      </c>
    </row>
    <row r="16" spans="1:11" ht="16.5" thickBot="1" x14ac:dyDescent="0.3">
      <c r="A16" s="27">
        <v>13</v>
      </c>
      <c r="B16" s="76" t="s">
        <v>142</v>
      </c>
      <c r="C16" s="5" t="s">
        <v>143</v>
      </c>
      <c r="D16" s="5">
        <v>0.5</v>
      </c>
      <c r="E16" s="5">
        <v>770</v>
      </c>
      <c r="F16" s="5">
        <f t="shared" si="1"/>
        <v>385</v>
      </c>
      <c r="G16" s="27" t="s">
        <v>394</v>
      </c>
      <c r="H16" s="27" t="s">
        <v>196</v>
      </c>
      <c r="I16" s="27" t="s">
        <v>249</v>
      </c>
      <c r="J16" s="101">
        <f t="shared" si="2"/>
        <v>966.84100000000001</v>
      </c>
      <c r="K16" s="82">
        <f t="shared" si="0"/>
        <v>79.640809605715944</v>
      </c>
    </row>
    <row r="17" spans="1:11" ht="16.5" thickBot="1" x14ac:dyDescent="0.3">
      <c r="A17" s="27">
        <v>15</v>
      </c>
      <c r="B17" s="6" t="s">
        <v>146</v>
      </c>
      <c r="C17" s="5" t="s">
        <v>147</v>
      </c>
      <c r="D17" s="5">
        <v>1</v>
      </c>
      <c r="E17" s="5">
        <v>803</v>
      </c>
      <c r="F17" s="5">
        <f>ROUND(D17*E17,0)</f>
        <v>803</v>
      </c>
      <c r="G17" s="27" t="s">
        <v>394</v>
      </c>
      <c r="H17" s="27" t="s">
        <v>198</v>
      </c>
      <c r="I17" s="27" t="s">
        <v>250</v>
      </c>
      <c r="J17" s="101">
        <f>1.017*1137.46</f>
        <v>1156.79682</v>
      </c>
      <c r="K17" s="82">
        <f t="shared" si="0"/>
        <v>69.4158201437656</v>
      </c>
    </row>
    <row r="18" spans="1:11" ht="16.5" thickBot="1" x14ac:dyDescent="0.3">
      <c r="A18" s="27">
        <v>16</v>
      </c>
      <c r="B18" s="6" t="s">
        <v>8</v>
      </c>
      <c r="C18" s="77">
        <v>334104</v>
      </c>
      <c r="D18" s="5">
        <v>1</v>
      </c>
      <c r="E18" s="5">
        <v>806</v>
      </c>
      <c r="F18" s="5">
        <f t="shared" si="1"/>
        <v>806</v>
      </c>
      <c r="G18" s="5" t="s">
        <v>371</v>
      </c>
      <c r="H18" s="5" t="s">
        <v>194</v>
      </c>
      <c r="I18" s="5" t="s">
        <v>239</v>
      </c>
      <c r="J18" s="101">
        <f>0.796*1137.46</f>
        <v>905.41816000000006</v>
      </c>
      <c r="K18" s="82">
        <f t="shared" si="0"/>
        <v>89.019641488083252</v>
      </c>
    </row>
    <row r="19" spans="1:11" ht="31.5" customHeight="1" thickBot="1" x14ac:dyDescent="0.3">
      <c r="A19" s="27">
        <v>17</v>
      </c>
      <c r="B19" s="6" t="s">
        <v>144</v>
      </c>
      <c r="C19" s="5" t="s">
        <v>145</v>
      </c>
      <c r="D19" s="5">
        <v>1</v>
      </c>
      <c r="E19" s="5">
        <v>620</v>
      </c>
      <c r="F19" s="5">
        <f>ROUND(D19*E19,0)</f>
        <v>620</v>
      </c>
      <c r="G19" s="27" t="s">
        <v>373</v>
      </c>
      <c r="H19" s="27" t="s">
        <v>195</v>
      </c>
      <c r="I19" s="27" t="s">
        <v>189</v>
      </c>
      <c r="J19" s="101">
        <f>0.582*1137.46</f>
        <v>662.00171999999998</v>
      </c>
      <c r="K19" s="82">
        <f t="shared" si="0"/>
        <v>93.655345789736018</v>
      </c>
    </row>
    <row r="20" spans="1:11" ht="32.25" thickBot="1" x14ac:dyDescent="0.3">
      <c r="A20" s="27">
        <v>18</v>
      </c>
      <c r="B20" s="76" t="s">
        <v>148</v>
      </c>
      <c r="C20" s="7" t="s">
        <v>149</v>
      </c>
      <c r="D20" s="5">
        <v>1</v>
      </c>
      <c r="E20" s="5">
        <v>620</v>
      </c>
      <c r="F20" s="5">
        <f t="shared" ref="F20" si="3">ROUND(D20*E20,0)</f>
        <v>620</v>
      </c>
      <c r="G20" s="27" t="s">
        <v>395</v>
      </c>
      <c r="H20" s="27" t="s">
        <v>195</v>
      </c>
      <c r="I20" s="27" t="s">
        <v>237</v>
      </c>
      <c r="J20" s="101">
        <f>0.666*1137.46</f>
        <v>757.54836000000012</v>
      </c>
      <c r="K20" s="82">
        <f t="shared" si="0"/>
        <v>81.842959834273799</v>
      </c>
    </row>
    <row r="21" spans="1:11" ht="16.5" thickBot="1" x14ac:dyDescent="0.3">
      <c r="A21" s="27">
        <v>19</v>
      </c>
      <c r="B21" s="76" t="s">
        <v>150</v>
      </c>
      <c r="C21" s="5" t="s">
        <v>151</v>
      </c>
      <c r="D21" s="5">
        <v>1</v>
      </c>
      <c r="E21" s="5">
        <v>620</v>
      </c>
      <c r="F21" s="5">
        <f t="shared" si="1"/>
        <v>620</v>
      </c>
      <c r="G21" s="27" t="s">
        <v>188</v>
      </c>
      <c r="H21" s="27" t="s">
        <v>195</v>
      </c>
      <c r="I21" s="27" t="s">
        <v>235</v>
      </c>
      <c r="J21" s="101">
        <f>0.623*1137.46</f>
        <v>708.63758000000007</v>
      </c>
      <c r="K21" s="82">
        <f t="shared" si="0"/>
        <v>87.49183186135852</v>
      </c>
    </row>
    <row r="22" spans="1:11" ht="16.5" thickBot="1" x14ac:dyDescent="0.3">
      <c r="A22" s="27">
        <v>20</v>
      </c>
      <c r="B22" s="76" t="s">
        <v>10</v>
      </c>
      <c r="C22" s="5" t="s">
        <v>11</v>
      </c>
      <c r="D22" s="5">
        <v>2</v>
      </c>
      <c r="E22" s="5">
        <v>620</v>
      </c>
      <c r="F22" s="5">
        <f t="shared" si="1"/>
        <v>1240</v>
      </c>
      <c r="G22" s="27" t="s">
        <v>367</v>
      </c>
      <c r="H22" s="27" t="s">
        <v>195</v>
      </c>
      <c r="I22" s="27" t="s">
        <v>187</v>
      </c>
      <c r="J22" s="101">
        <f>0.513*1137.46</f>
        <v>583.51697999999999</v>
      </c>
      <c r="K22" s="82">
        <f t="shared" si="0"/>
        <v>106.25226364449583</v>
      </c>
    </row>
    <row r="23" spans="1:11" s="38" customFormat="1" x14ac:dyDescent="0.25">
      <c r="A23" s="13"/>
      <c r="B23" s="62" t="s">
        <v>84</v>
      </c>
      <c r="C23" s="20"/>
      <c r="D23" s="20">
        <f>SUM(D4:D22)</f>
        <v>19</v>
      </c>
      <c r="E23" s="10"/>
      <c r="F23" s="20">
        <f>SUM(F4:F22)</f>
        <v>14121</v>
      </c>
      <c r="G23" s="13"/>
      <c r="H23" s="13"/>
      <c r="I23" s="13"/>
      <c r="J23" s="13"/>
      <c r="K23" s="13"/>
    </row>
    <row r="25" spans="1:11" x14ac:dyDescent="0.25">
      <c r="F25" s="8"/>
    </row>
    <row r="26" spans="1:11" x14ac:dyDescent="0.25">
      <c r="E26" s="8"/>
      <c r="F26" s="43"/>
    </row>
    <row r="27" spans="1:11" x14ac:dyDescent="0.25">
      <c r="E27" s="43"/>
      <c r="F27" s="43"/>
    </row>
    <row r="28" spans="1:11" x14ac:dyDescent="0.25">
      <c r="E28" s="43"/>
      <c r="F28" s="43"/>
    </row>
  </sheetData>
  <mergeCells count="2">
    <mergeCell ref="A2:F2"/>
    <mergeCell ref="A1:H1"/>
  </mergeCells>
  <pageMargins left="0.78740157480314965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90" zoomScaleNormal="90" workbookViewId="0">
      <selection sqref="A1:H1"/>
    </sheetView>
  </sheetViews>
  <sheetFormatPr defaultColWidth="9.140625" defaultRowHeight="15.75" x14ac:dyDescent="0.25"/>
  <cols>
    <col min="1" max="1" width="10.7109375" style="12" customWidth="1"/>
    <col min="2" max="2" width="19.7109375" style="50" customWidth="1"/>
    <col min="3" max="3" width="13.140625" style="12" customWidth="1"/>
    <col min="4" max="4" width="14.5703125" style="12" customWidth="1"/>
    <col min="5" max="5" width="12.42578125" style="12" customWidth="1"/>
    <col min="6" max="6" width="12.5703125" style="12" customWidth="1"/>
    <col min="7" max="8" width="14.7109375" style="12" customWidth="1"/>
    <col min="9" max="9" width="15.85546875" style="12" customWidth="1"/>
    <col min="10" max="10" width="20.140625" style="12" customWidth="1"/>
    <col min="11" max="11" width="17.42578125" style="12" customWidth="1"/>
    <col min="12" max="16384" width="9.140625" style="12"/>
  </cols>
  <sheetData>
    <row r="1" spans="1:11" ht="15.75" customHeight="1" x14ac:dyDescent="0.25">
      <c r="A1" s="119" t="s">
        <v>451</v>
      </c>
      <c r="B1" s="119"/>
      <c r="C1" s="119"/>
      <c r="D1" s="119"/>
      <c r="E1" s="119"/>
      <c r="F1" s="119"/>
      <c r="G1" s="119"/>
      <c r="H1" s="119"/>
    </row>
    <row r="2" spans="1:11" ht="25.5" customHeight="1" x14ac:dyDescent="0.25">
      <c r="A2" s="116" t="s">
        <v>428</v>
      </c>
      <c r="B2" s="116"/>
      <c r="C2" s="116"/>
      <c r="D2" s="116"/>
      <c r="E2" s="116"/>
      <c r="F2" s="116"/>
    </row>
    <row r="3" spans="1:11" ht="47.2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4" t="s">
        <v>219</v>
      </c>
      <c r="F3" s="2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33" t="s">
        <v>187</v>
      </c>
      <c r="B4" s="73" t="s">
        <v>23</v>
      </c>
      <c r="C4" s="71">
        <v>134404</v>
      </c>
      <c r="D4" s="33">
        <v>1</v>
      </c>
      <c r="E4" s="33">
        <v>1500</v>
      </c>
      <c r="F4" s="27">
        <f>D4*E4</f>
        <v>1500</v>
      </c>
      <c r="G4" s="27" t="s">
        <v>368</v>
      </c>
      <c r="H4" s="27" t="s">
        <v>195</v>
      </c>
      <c r="I4" s="27" t="s">
        <v>221</v>
      </c>
      <c r="J4" s="101">
        <f>1.911*1137.46</f>
        <v>2173.68606</v>
      </c>
      <c r="K4" s="82">
        <f t="shared" ref="K4:K14" si="0">E4/(J4/100)</f>
        <v>69.007205207913046</v>
      </c>
    </row>
    <row r="5" spans="1:11" ht="32.25" thickBot="1" x14ac:dyDescent="0.3">
      <c r="A5" s="33" t="s">
        <v>231</v>
      </c>
      <c r="B5" s="73" t="s">
        <v>232</v>
      </c>
      <c r="C5" s="71" t="s">
        <v>436</v>
      </c>
      <c r="D5" s="33">
        <v>1</v>
      </c>
      <c r="E5" s="33">
        <v>1030</v>
      </c>
      <c r="F5" s="27">
        <f t="shared" ref="F5:F14" si="1">D5*E5</f>
        <v>1030</v>
      </c>
      <c r="G5" s="27" t="s">
        <v>388</v>
      </c>
      <c r="H5" s="27" t="s">
        <v>385</v>
      </c>
      <c r="I5" s="27" t="s">
        <v>251</v>
      </c>
      <c r="J5" s="101">
        <f>1.23*1137.46</f>
        <v>1399.0758000000001</v>
      </c>
      <c r="K5" s="82">
        <f t="shared" si="0"/>
        <v>73.620028307258252</v>
      </c>
    </row>
    <row r="6" spans="1:11" ht="32.25" thickBot="1" x14ac:dyDescent="0.3">
      <c r="A6" s="33" t="s">
        <v>188</v>
      </c>
      <c r="B6" s="73" t="s">
        <v>233</v>
      </c>
      <c r="C6" s="71" t="s">
        <v>436</v>
      </c>
      <c r="D6" s="33">
        <v>1</v>
      </c>
      <c r="E6" s="33">
        <v>1030</v>
      </c>
      <c r="F6" s="27">
        <f t="shared" si="1"/>
        <v>1030</v>
      </c>
      <c r="G6" s="27" t="s">
        <v>388</v>
      </c>
      <c r="H6" s="27" t="s">
        <v>385</v>
      </c>
      <c r="I6" s="27" t="s">
        <v>251</v>
      </c>
      <c r="J6" s="101">
        <f>1.23*1137.46</f>
        <v>1399.0758000000001</v>
      </c>
      <c r="K6" s="82">
        <f t="shared" si="0"/>
        <v>73.620028307258252</v>
      </c>
    </row>
    <row r="7" spans="1:11" ht="32.25" thickBot="1" x14ac:dyDescent="0.3">
      <c r="A7" s="33" t="s">
        <v>189</v>
      </c>
      <c r="B7" s="73" t="s">
        <v>234</v>
      </c>
      <c r="C7" s="71" t="s">
        <v>436</v>
      </c>
      <c r="D7" s="33">
        <v>1</v>
      </c>
      <c r="E7" s="33">
        <v>1030</v>
      </c>
      <c r="F7" s="27">
        <f t="shared" si="1"/>
        <v>1030</v>
      </c>
      <c r="G7" s="27" t="s">
        <v>388</v>
      </c>
      <c r="H7" s="27" t="s">
        <v>385</v>
      </c>
      <c r="I7" s="27" t="s">
        <v>251</v>
      </c>
      <c r="J7" s="101">
        <f>1.23*1137.46</f>
        <v>1399.0758000000001</v>
      </c>
      <c r="K7" s="82">
        <f t="shared" si="0"/>
        <v>73.620028307258252</v>
      </c>
    </row>
    <row r="8" spans="1:11" ht="16.5" thickBot="1" x14ac:dyDescent="0.3">
      <c r="A8" s="33" t="s">
        <v>235</v>
      </c>
      <c r="B8" s="75" t="s">
        <v>236</v>
      </c>
      <c r="C8" s="70">
        <v>334104</v>
      </c>
      <c r="D8" s="27">
        <v>1</v>
      </c>
      <c r="E8" s="27">
        <v>850</v>
      </c>
      <c r="F8" s="27">
        <f t="shared" si="1"/>
        <v>850</v>
      </c>
      <c r="G8" s="57" t="s">
        <v>371</v>
      </c>
      <c r="H8" s="7" t="s">
        <v>194</v>
      </c>
      <c r="I8" s="7">
        <v>7</v>
      </c>
      <c r="J8" s="101">
        <v>905</v>
      </c>
      <c r="K8" s="82">
        <f t="shared" si="0"/>
        <v>93.922651933701644</v>
      </c>
    </row>
    <row r="9" spans="1:11" ht="48" thickBot="1" x14ac:dyDescent="0.3">
      <c r="A9" s="33" t="s">
        <v>237</v>
      </c>
      <c r="B9" s="73" t="s">
        <v>238</v>
      </c>
      <c r="C9" s="70">
        <v>242202</v>
      </c>
      <c r="D9" s="27">
        <v>1</v>
      </c>
      <c r="E9" s="27">
        <v>850</v>
      </c>
      <c r="F9" s="27">
        <f t="shared" si="1"/>
        <v>850</v>
      </c>
      <c r="G9" s="57" t="s">
        <v>381</v>
      </c>
      <c r="H9" s="7" t="s">
        <v>192</v>
      </c>
      <c r="I9" s="7" t="s">
        <v>250</v>
      </c>
      <c r="J9" s="101">
        <f>1.017*1137.46</f>
        <v>1156.79682</v>
      </c>
      <c r="K9" s="82">
        <f t="shared" si="0"/>
        <v>73.47876353947791</v>
      </c>
    </row>
    <row r="10" spans="1:11" ht="16.5" thickBot="1" x14ac:dyDescent="0.3">
      <c r="A10" s="33" t="s">
        <v>239</v>
      </c>
      <c r="B10" s="73" t="s">
        <v>240</v>
      </c>
      <c r="C10" s="70">
        <v>263501</v>
      </c>
      <c r="D10" s="27">
        <v>21</v>
      </c>
      <c r="E10" s="27">
        <v>875</v>
      </c>
      <c r="F10" s="27">
        <f t="shared" si="1"/>
        <v>18375</v>
      </c>
      <c r="G10" s="27" t="s">
        <v>388</v>
      </c>
      <c r="H10" s="27" t="s">
        <v>372</v>
      </c>
      <c r="I10" s="27" t="s">
        <v>250</v>
      </c>
      <c r="J10" s="101">
        <f>1.017*1137.46</f>
        <v>1156.79682</v>
      </c>
      <c r="K10" s="82">
        <f t="shared" si="0"/>
        <v>75.639903643580197</v>
      </c>
    </row>
    <row r="11" spans="1:11" ht="32.25" thickBot="1" x14ac:dyDescent="0.3">
      <c r="A11" s="33" t="s">
        <v>249</v>
      </c>
      <c r="B11" s="73" t="s">
        <v>242</v>
      </c>
      <c r="C11" s="70">
        <v>341203</v>
      </c>
      <c r="D11" s="27">
        <v>2</v>
      </c>
      <c r="E11" s="27">
        <v>800</v>
      </c>
      <c r="F11" s="27">
        <f t="shared" si="1"/>
        <v>1600</v>
      </c>
      <c r="G11" s="27" t="s">
        <v>388</v>
      </c>
      <c r="H11" s="27" t="s">
        <v>389</v>
      </c>
      <c r="I11" s="27" t="s">
        <v>237</v>
      </c>
      <c r="J11" s="101">
        <f>0.666*1137.46</f>
        <v>757.54836000000012</v>
      </c>
      <c r="K11" s="82">
        <f t="shared" si="0"/>
        <v>105.60381914099845</v>
      </c>
    </row>
    <row r="12" spans="1:11" ht="48" thickBot="1" x14ac:dyDescent="0.3">
      <c r="A12" s="33" t="s">
        <v>250</v>
      </c>
      <c r="B12" s="73" t="s">
        <v>243</v>
      </c>
      <c r="C12" s="70">
        <v>263503</v>
      </c>
      <c r="D12" s="27">
        <v>5</v>
      </c>
      <c r="E12" s="27">
        <v>875</v>
      </c>
      <c r="F12" s="27">
        <f t="shared" si="1"/>
        <v>4375</v>
      </c>
      <c r="G12" s="27" t="s">
        <v>388</v>
      </c>
      <c r="H12" s="27" t="s">
        <v>372</v>
      </c>
      <c r="I12" s="27" t="s">
        <v>250</v>
      </c>
      <c r="J12" s="101">
        <f>1.017*1137.46</f>
        <v>1156.79682</v>
      </c>
      <c r="K12" s="82">
        <f t="shared" si="0"/>
        <v>75.639903643580197</v>
      </c>
    </row>
    <row r="13" spans="1:11" ht="16.5" thickBot="1" x14ac:dyDescent="0.3">
      <c r="A13" s="33" t="s">
        <v>251</v>
      </c>
      <c r="B13" s="75" t="s">
        <v>244</v>
      </c>
      <c r="C13" s="70">
        <v>341202</v>
      </c>
      <c r="D13" s="27">
        <v>1.8</v>
      </c>
      <c r="E13" s="27">
        <v>620</v>
      </c>
      <c r="F13" s="27">
        <f t="shared" si="1"/>
        <v>1116</v>
      </c>
      <c r="G13" s="5" t="s">
        <v>388</v>
      </c>
      <c r="H13" s="27" t="s">
        <v>252</v>
      </c>
      <c r="I13" s="70" t="s">
        <v>237</v>
      </c>
      <c r="J13" s="101">
        <f>0.666*1137.46</f>
        <v>757.54836000000012</v>
      </c>
      <c r="K13" s="82">
        <f t="shared" si="0"/>
        <v>81.842959834273799</v>
      </c>
    </row>
    <row r="14" spans="1:11" ht="16.5" thickBot="1" x14ac:dyDescent="0.3">
      <c r="A14" s="33" t="s">
        <v>241</v>
      </c>
      <c r="B14" s="75" t="s">
        <v>246</v>
      </c>
      <c r="C14" s="70">
        <v>263401</v>
      </c>
      <c r="D14" s="27">
        <v>1</v>
      </c>
      <c r="E14" s="27">
        <v>750</v>
      </c>
      <c r="F14" s="27">
        <f t="shared" si="1"/>
        <v>750</v>
      </c>
      <c r="G14" s="27" t="s">
        <v>382</v>
      </c>
      <c r="H14" s="27" t="s">
        <v>390</v>
      </c>
      <c r="I14" s="27" t="s">
        <v>249</v>
      </c>
      <c r="J14" s="101">
        <f>0.85*1137.46</f>
        <v>966.84100000000001</v>
      </c>
      <c r="K14" s="82">
        <f t="shared" si="0"/>
        <v>77.572217148424613</v>
      </c>
    </row>
    <row r="15" spans="1:11" ht="47.25" customHeight="1" thickBot="1" x14ac:dyDescent="0.3">
      <c r="A15" s="33" t="s">
        <v>221</v>
      </c>
      <c r="B15" s="75" t="s">
        <v>247</v>
      </c>
      <c r="C15" s="70">
        <v>226102</v>
      </c>
      <c r="D15" s="27">
        <v>0.5</v>
      </c>
      <c r="E15" s="33" t="s">
        <v>360</v>
      </c>
      <c r="F15" s="27">
        <v>2046</v>
      </c>
      <c r="G15" s="5" t="s">
        <v>392</v>
      </c>
      <c r="H15" s="27" t="s">
        <v>253</v>
      </c>
      <c r="I15" s="70" t="s">
        <v>241</v>
      </c>
      <c r="J15" s="101">
        <f>1.535*1137.46</f>
        <v>1746.0011</v>
      </c>
      <c r="K15" s="82">
        <f>F15/(J15/100)/D15</f>
        <v>234.36411351630881</v>
      </c>
    </row>
    <row r="16" spans="1:11" ht="48" thickBot="1" x14ac:dyDescent="0.3">
      <c r="A16" s="33" t="s">
        <v>190</v>
      </c>
      <c r="B16" s="75" t="s">
        <v>248</v>
      </c>
      <c r="C16" s="70">
        <v>222146</v>
      </c>
      <c r="D16" s="27">
        <v>0.6</v>
      </c>
      <c r="E16" s="33" t="s">
        <v>361</v>
      </c>
      <c r="F16" s="27">
        <v>701</v>
      </c>
      <c r="G16" s="5" t="s">
        <v>393</v>
      </c>
      <c r="H16" s="27" t="s">
        <v>186</v>
      </c>
      <c r="I16" s="70" t="s">
        <v>237</v>
      </c>
      <c r="J16" s="101">
        <f>0.666*1137.46</f>
        <v>757.54836000000012</v>
      </c>
      <c r="K16" s="82">
        <f>F16/(J16/100)/D16</f>
        <v>154.22557753716652</v>
      </c>
    </row>
    <row r="17" spans="1:11" ht="48" thickBot="1" x14ac:dyDescent="0.3">
      <c r="A17" s="33" t="s">
        <v>191</v>
      </c>
      <c r="B17" s="75" t="s">
        <v>398</v>
      </c>
      <c r="C17" s="71">
        <v>325102</v>
      </c>
      <c r="D17" s="33">
        <v>0.5</v>
      </c>
      <c r="E17" s="33" t="s">
        <v>362</v>
      </c>
      <c r="F17" s="27">
        <v>1086</v>
      </c>
      <c r="G17" s="5" t="s">
        <v>392</v>
      </c>
      <c r="H17" s="27" t="s">
        <v>196</v>
      </c>
      <c r="I17" s="71" t="s">
        <v>250</v>
      </c>
      <c r="J17" s="101">
        <f>1.017*1137.46</f>
        <v>1156.79682</v>
      </c>
      <c r="K17" s="82">
        <f>F17/(J17/100)/D17</f>
        <v>187.75985224440709</v>
      </c>
    </row>
    <row r="18" spans="1:11" x14ac:dyDescent="0.25">
      <c r="A18" s="27"/>
      <c r="B18" s="59" t="s">
        <v>84</v>
      </c>
      <c r="C18" s="3"/>
      <c r="D18" s="3">
        <f>SUM(D4:D17)</f>
        <v>38.4</v>
      </c>
      <c r="E18" s="3"/>
      <c r="F18" s="65">
        <f>SUM(F4:F17)</f>
        <v>36339</v>
      </c>
    </row>
  </sheetData>
  <mergeCells count="2">
    <mergeCell ref="A2:F2"/>
    <mergeCell ref="A1:H1"/>
  </mergeCells>
  <phoneticPr fontId="12" type="noConversion"/>
  <pageMargins left="0.7" right="0.7" top="0.75" bottom="0.75" header="0.3" footer="0.3"/>
  <pageSetup paperSize="9" scale="5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pane ySplit="1" topLeftCell="A2" activePane="bottomLeft" state="frozen"/>
      <selection pane="bottomLeft" sqref="A1:H1"/>
    </sheetView>
  </sheetViews>
  <sheetFormatPr defaultColWidth="9.140625" defaultRowHeight="15.75" x14ac:dyDescent="0.25"/>
  <cols>
    <col min="1" max="1" width="10" style="12" customWidth="1"/>
    <col min="2" max="2" width="29.85546875" style="50" customWidth="1"/>
    <col min="3" max="3" width="11.5703125" style="12" customWidth="1"/>
    <col min="4" max="4" width="11.7109375" style="12" customWidth="1"/>
    <col min="5" max="5" width="14" style="12" customWidth="1"/>
    <col min="6" max="6" width="13.5703125" style="52" customWidth="1"/>
    <col min="7" max="7" width="11.7109375" style="12" customWidth="1"/>
    <col min="8" max="8" width="15.85546875" style="12" customWidth="1"/>
    <col min="9" max="9" width="15" style="12" customWidth="1"/>
    <col min="10" max="10" width="18.28515625" style="12" customWidth="1"/>
    <col min="11" max="11" width="12.28515625" style="12" customWidth="1"/>
    <col min="12" max="16384" width="9.140625" style="12"/>
  </cols>
  <sheetData>
    <row r="1" spans="1:11" ht="15.75" customHeight="1" x14ac:dyDescent="0.25">
      <c r="A1" s="119" t="s">
        <v>452</v>
      </c>
      <c r="B1" s="119"/>
      <c r="C1" s="119"/>
      <c r="D1" s="119"/>
      <c r="E1" s="119"/>
      <c r="F1" s="119"/>
      <c r="G1" s="119"/>
      <c r="H1" s="119"/>
    </row>
    <row r="2" spans="1:11" ht="30.75" customHeight="1" x14ac:dyDescent="0.25">
      <c r="A2" s="118" t="s">
        <v>429</v>
      </c>
      <c r="B2" s="118"/>
      <c r="C2" s="118"/>
      <c r="D2" s="118"/>
      <c r="E2" s="118"/>
      <c r="F2" s="118"/>
    </row>
    <row r="3" spans="1:11" ht="47.25" x14ac:dyDescent="0.25">
      <c r="A3" s="21" t="s">
        <v>0</v>
      </c>
      <c r="B3" s="21" t="s">
        <v>1</v>
      </c>
      <c r="C3" s="21" t="s">
        <v>2</v>
      </c>
      <c r="D3" s="21" t="s">
        <v>3</v>
      </c>
      <c r="E3" s="4" t="s">
        <v>219</v>
      </c>
      <c r="F3" s="2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20.100000000000001" customHeight="1" thickBot="1" x14ac:dyDescent="0.3">
      <c r="A4" s="7">
        <v>1</v>
      </c>
      <c r="B4" s="74" t="s">
        <v>201</v>
      </c>
      <c r="C4" s="7" t="s">
        <v>202</v>
      </c>
      <c r="D4" s="7">
        <v>1</v>
      </c>
      <c r="E4" s="7">
        <v>1500</v>
      </c>
      <c r="F4" s="54">
        <f>ROUND(D4*E4,0)</f>
        <v>1500</v>
      </c>
      <c r="G4" s="27" t="s">
        <v>239</v>
      </c>
      <c r="H4" s="27" t="s">
        <v>214</v>
      </c>
      <c r="I4" s="27" t="s">
        <v>241</v>
      </c>
      <c r="J4" s="101">
        <v>1746.0011</v>
      </c>
      <c r="K4" s="82">
        <f>E4/(J4/100)</f>
        <v>85.910598796300889</v>
      </c>
    </row>
    <row r="5" spans="1:11" ht="43.5" customHeight="1" thickBot="1" x14ac:dyDescent="0.3">
      <c r="A5" s="7">
        <v>2</v>
      </c>
      <c r="B5" s="74" t="s">
        <v>203</v>
      </c>
      <c r="C5" s="7" t="s">
        <v>204</v>
      </c>
      <c r="D5" s="7">
        <v>1</v>
      </c>
      <c r="E5" s="7">
        <v>1350</v>
      </c>
      <c r="F5" s="54">
        <v>1350</v>
      </c>
      <c r="G5" s="27" t="s">
        <v>239</v>
      </c>
      <c r="H5" s="27" t="s">
        <v>198</v>
      </c>
      <c r="I5" s="27" t="s">
        <v>251</v>
      </c>
      <c r="J5" s="104">
        <f>1.23*1137.46</f>
        <v>1399.0758000000001</v>
      </c>
      <c r="K5" s="82">
        <f>E5/(J5/100)</f>
        <v>96.492270111454999</v>
      </c>
    </row>
    <row r="6" spans="1:11" ht="20.100000000000001" customHeight="1" thickBot="1" x14ac:dyDescent="0.3">
      <c r="A6" s="7">
        <v>3</v>
      </c>
      <c r="B6" s="74" t="s">
        <v>205</v>
      </c>
      <c r="C6" s="7" t="s">
        <v>206</v>
      </c>
      <c r="D6" s="7">
        <v>11</v>
      </c>
      <c r="E6" s="7">
        <v>1070</v>
      </c>
      <c r="F6" s="54">
        <f t="shared" ref="F6:F8" si="0">ROUND(D6*E6,0)</f>
        <v>11770</v>
      </c>
      <c r="G6" s="27" t="s">
        <v>239</v>
      </c>
      <c r="H6" s="27" t="s">
        <v>196</v>
      </c>
      <c r="I6" s="27" t="s">
        <v>250</v>
      </c>
      <c r="J6" s="104">
        <f>1.017*1137.46</f>
        <v>1156.79682</v>
      </c>
      <c r="K6" s="82">
        <f>E6/(J6/100)</f>
        <v>92.496796455578078</v>
      </c>
    </row>
    <row r="7" spans="1:11" ht="20.100000000000001" customHeight="1" thickBot="1" x14ac:dyDescent="0.3">
      <c r="A7" s="7">
        <v>4</v>
      </c>
      <c r="B7" s="74" t="s">
        <v>207</v>
      </c>
      <c r="C7" s="7" t="s">
        <v>208</v>
      </c>
      <c r="D7" s="7">
        <v>1</v>
      </c>
      <c r="E7" s="7">
        <v>950</v>
      </c>
      <c r="F7" s="54">
        <f t="shared" si="0"/>
        <v>950</v>
      </c>
      <c r="G7" s="27" t="s">
        <v>239</v>
      </c>
      <c r="H7" s="27" t="s">
        <v>194</v>
      </c>
      <c r="I7" s="27" t="s">
        <v>249</v>
      </c>
      <c r="J7" s="104">
        <f>0.85*1137.46</f>
        <v>966.84100000000001</v>
      </c>
      <c r="K7" s="82">
        <f>E7/(J7/100)</f>
        <v>98.25814172133785</v>
      </c>
    </row>
    <row r="8" spans="1:11" ht="17.25" customHeight="1" thickBot="1" x14ac:dyDescent="0.3">
      <c r="A8" s="19">
        <v>5</v>
      </c>
      <c r="B8" s="26" t="s">
        <v>209</v>
      </c>
      <c r="C8" s="23" t="s">
        <v>210</v>
      </c>
      <c r="D8" s="23">
        <v>1</v>
      </c>
      <c r="E8" s="33">
        <v>950</v>
      </c>
      <c r="F8" s="25">
        <f t="shared" si="0"/>
        <v>950</v>
      </c>
      <c r="G8" s="57" t="s">
        <v>239</v>
      </c>
      <c r="H8" s="7" t="s">
        <v>195</v>
      </c>
      <c r="I8" s="7" t="s">
        <v>237</v>
      </c>
      <c r="J8" s="101">
        <f>0.666*1137.46</f>
        <v>757.54836000000012</v>
      </c>
      <c r="K8" s="82">
        <f>E8/(J8/100)</f>
        <v>125.40453522993566</v>
      </c>
    </row>
    <row r="9" spans="1:11" ht="15" customHeight="1" x14ac:dyDescent="0.25">
      <c r="A9" s="19"/>
      <c r="B9" s="64" t="s">
        <v>84</v>
      </c>
      <c r="C9" s="21"/>
      <c r="D9" s="21">
        <f>SUM(D4:D8)</f>
        <v>15</v>
      </c>
      <c r="E9" s="21"/>
      <c r="F9" s="24">
        <f>SUM(F4:F8)</f>
        <v>16520</v>
      </c>
    </row>
  </sheetData>
  <mergeCells count="2">
    <mergeCell ref="A2:F2"/>
    <mergeCell ref="A1:H1"/>
  </mergeCells>
  <pageMargins left="0.7" right="0.7" top="0.75" bottom="0.75" header="0.3" footer="0.3"/>
  <pageSetup paperSize="9" scale="5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9"/>
  <sheetViews>
    <sheetView zoomScale="90" zoomScaleNormal="90" workbookViewId="0">
      <pane ySplit="3" topLeftCell="A4" activePane="bottomLeft" state="frozen"/>
      <selection pane="bottomLeft" activeCell="L7" sqref="L6:L7"/>
    </sheetView>
  </sheetViews>
  <sheetFormatPr defaultColWidth="9.140625" defaultRowHeight="15.75" x14ac:dyDescent="0.25"/>
  <cols>
    <col min="1" max="1" width="7.85546875" style="8" customWidth="1"/>
    <col min="2" max="2" width="30.140625" style="55" customWidth="1"/>
    <col min="3" max="3" width="12.42578125" style="8" customWidth="1"/>
    <col min="4" max="4" width="14" style="8" customWidth="1"/>
    <col min="5" max="5" width="16.85546875" style="8" customWidth="1"/>
    <col min="6" max="6" width="16.28515625" style="8" customWidth="1"/>
    <col min="7" max="7" width="17.28515625" style="57" customWidth="1"/>
    <col min="8" max="8" width="12" style="7" customWidth="1"/>
    <col min="9" max="9" width="13.5703125" style="7" customWidth="1"/>
    <col min="10" max="10" width="20" style="7" customWidth="1"/>
    <col min="11" max="11" width="14.5703125" style="7" customWidth="1"/>
    <col min="12" max="12" width="45.7109375" style="8" customWidth="1"/>
    <col min="13" max="193" width="9.140625" style="8"/>
    <col min="194" max="194" width="40.28515625" style="8" customWidth="1"/>
    <col min="195" max="195" width="19" style="8" customWidth="1"/>
    <col min="196" max="196" width="8.28515625" style="8" customWidth="1"/>
    <col min="197" max="197" width="25.140625" style="8" customWidth="1"/>
    <col min="198" max="198" width="0" style="8" hidden="1" customWidth="1"/>
    <col min="199" max="199" width="11.7109375" style="8" customWidth="1"/>
    <col min="200" max="449" width="9.140625" style="8"/>
    <col min="450" max="450" width="40.28515625" style="8" customWidth="1"/>
    <col min="451" max="451" width="19" style="8" customWidth="1"/>
    <col min="452" max="452" width="8.28515625" style="8" customWidth="1"/>
    <col min="453" max="453" width="25.140625" style="8" customWidth="1"/>
    <col min="454" max="454" width="0" style="8" hidden="1" customWidth="1"/>
    <col min="455" max="455" width="11.7109375" style="8" customWidth="1"/>
    <col min="456" max="705" width="9.140625" style="8"/>
    <col min="706" max="706" width="40.28515625" style="8" customWidth="1"/>
    <col min="707" max="707" width="19" style="8" customWidth="1"/>
    <col min="708" max="708" width="8.28515625" style="8" customWidth="1"/>
    <col min="709" max="709" width="25.140625" style="8" customWidth="1"/>
    <col min="710" max="710" width="0" style="8" hidden="1" customWidth="1"/>
    <col min="711" max="711" width="11.7109375" style="8" customWidth="1"/>
    <col min="712" max="961" width="9.140625" style="8"/>
    <col min="962" max="962" width="40.28515625" style="8" customWidth="1"/>
    <col min="963" max="963" width="19" style="8" customWidth="1"/>
    <col min="964" max="964" width="8.28515625" style="8" customWidth="1"/>
    <col min="965" max="965" width="25.140625" style="8" customWidth="1"/>
    <col min="966" max="966" width="0" style="8" hidden="1" customWidth="1"/>
    <col min="967" max="967" width="11.7109375" style="8" customWidth="1"/>
    <col min="968" max="1217" width="9.140625" style="8"/>
    <col min="1218" max="1218" width="40.28515625" style="8" customWidth="1"/>
    <col min="1219" max="1219" width="19" style="8" customWidth="1"/>
    <col min="1220" max="1220" width="8.28515625" style="8" customWidth="1"/>
    <col min="1221" max="1221" width="25.140625" style="8" customWidth="1"/>
    <col min="1222" max="1222" width="0" style="8" hidden="1" customWidth="1"/>
    <col min="1223" max="1223" width="11.7109375" style="8" customWidth="1"/>
    <col min="1224" max="1473" width="9.140625" style="8"/>
    <col min="1474" max="1474" width="40.28515625" style="8" customWidth="1"/>
    <col min="1475" max="1475" width="19" style="8" customWidth="1"/>
    <col min="1476" max="1476" width="8.28515625" style="8" customWidth="1"/>
    <col min="1477" max="1477" width="25.140625" style="8" customWidth="1"/>
    <col min="1478" max="1478" width="0" style="8" hidden="1" customWidth="1"/>
    <col min="1479" max="1479" width="11.7109375" style="8" customWidth="1"/>
    <col min="1480" max="1729" width="9.140625" style="8"/>
    <col min="1730" max="1730" width="40.28515625" style="8" customWidth="1"/>
    <col min="1731" max="1731" width="19" style="8" customWidth="1"/>
    <col min="1732" max="1732" width="8.28515625" style="8" customWidth="1"/>
    <col min="1733" max="1733" width="25.140625" style="8" customWidth="1"/>
    <col min="1734" max="1734" width="0" style="8" hidden="1" customWidth="1"/>
    <col min="1735" max="1735" width="11.7109375" style="8" customWidth="1"/>
    <col min="1736" max="1985" width="9.140625" style="8"/>
    <col min="1986" max="1986" width="40.28515625" style="8" customWidth="1"/>
    <col min="1987" max="1987" width="19" style="8" customWidth="1"/>
    <col min="1988" max="1988" width="8.28515625" style="8" customWidth="1"/>
    <col min="1989" max="1989" width="25.140625" style="8" customWidth="1"/>
    <col min="1990" max="1990" width="0" style="8" hidden="1" customWidth="1"/>
    <col min="1991" max="1991" width="11.7109375" style="8" customWidth="1"/>
    <col min="1992" max="2241" width="9.140625" style="8"/>
    <col min="2242" max="2242" width="40.28515625" style="8" customWidth="1"/>
    <col min="2243" max="2243" width="19" style="8" customWidth="1"/>
    <col min="2244" max="2244" width="8.28515625" style="8" customWidth="1"/>
    <col min="2245" max="2245" width="25.140625" style="8" customWidth="1"/>
    <col min="2246" max="2246" width="0" style="8" hidden="1" customWidth="1"/>
    <col min="2247" max="2247" width="11.7109375" style="8" customWidth="1"/>
    <col min="2248" max="2497" width="9.140625" style="8"/>
    <col min="2498" max="2498" width="40.28515625" style="8" customWidth="1"/>
    <col min="2499" max="2499" width="19" style="8" customWidth="1"/>
    <col min="2500" max="2500" width="8.28515625" style="8" customWidth="1"/>
    <col min="2501" max="2501" width="25.140625" style="8" customWidth="1"/>
    <col min="2502" max="2502" width="0" style="8" hidden="1" customWidth="1"/>
    <col min="2503" max="2503" width="11.7109375" style="8" customWidth="1"/>
    <col min="2504" max="2753" width="9.140625" style="8"/>
    <col min="2754" max="2754" width="40.28515625" style="8" customWidth="1"/>
    <col min="2755" max="2755" width="19" style="8" customWidth="1"/>
    <col min="2756" max="2756" width="8.28515625" style="8" customWidth="1"/>
    <col min="2757" max="2757" width="25.140625" style="8" customWidth="1"/>
    <col min="2758" max="2758" width="0" style="8" hidden="1" customWidth="1"/>
    <col min="2759" max="2759" width="11.7109375" style="8" customWidth="1"/>
    <col min="2760" max="3009" width="9.140625" style="8"/>
    <col min="3010" max="3010" width="40.28515625" style="8" customWidth="1"/>
    <col min="3011" max="3011" width="19" style="8" customWidth="1"/>
    <col min="3012" max="3012" width="8.28515625" style="8" customWidth="1"/>
    <col min="3013" max="3013" width="25.140625" style="8" customWidth="1"/>
    <col min="3014" max="3014" width="0" style="8" hidden="1" customWidth="1"/>
    <col min="3015" max="3015" width="11.7109375" style="8" customWidth="1"/>
    <col min="3016" max="3265" width="9.140625" style="8"/>
    <col min="3266" max="3266" width="40.28515625" style="8" customWidth="1"/>
    <col min="3267" max="3267" width="19" style="8" customWidth="1"/>
    <col min="3268" max="3268" width="8.28515625" style="8" customWidth="1"/>
    <col min="3269" max="3269" width="25.140625" style="8" customWidth="1"/>
    <col min="3270" max="3270" width="0" style="8" hidden="1" customWidth="1"/>
    <col min="3271" max="3271" width="11.7109375" style="8" customWidth="1"/>
    <col min="3272" max="3521" width="9.140625" style="8"/>
    <col min="3522" max="3522" width="40.28515625" style="8" customWidth="1"/>
    <col min="3523" max="3523" width="19" style="8" customWidth="1"/>
    <col min="3524" max="3524" width="8.28515625" style="8" customWidth="1"/>
    <col min="3525" max="3525" width="25.140625" style="8" customWidth="1"/>
    <col min="3526" max="3526" width="0" style="8" hidden="1" customWidth="1"/>
    <col min="3527" max="3527" width="11.7109375" style="8" customWidth="1"/>
    <col min="3528" max="3777" width="9.140625" style="8"/>
    <col min="3778" max="3778" width="40.28515625" style="8" customWidth="1"/>
    <col min="3779" max="3779" width="19" style="8" customWidth="1"/>
    <col min="3780" max="3780" width="8.28515625" style="8" customWidth="1"/>
    <col min="3781" max="3781" width="25.140625" style="8" customWidth="1"/>
    <col min="3782" max="3782" width="0" style="8" hidden="1" customWidth="1"/>
    <col min="3783" max="3783" width="11.7109375" style="8" customWidth="1"/>
    <col min="3784" max="4033" width="9.140625" style="8"/>
    <col min="4034" max="4034" width="40.28515625" style="8" customWidth="1"/>
    <col min="4035" max="4035" width="19" style="8" customWidth="1"/>
    <col min="4036" max="4036" width="8.28515625" style="8" customWidth="1"/>
    <col min="4037" max="4037" width="25.140625" style="8" customWidth="1"/>
    <col min="4038" max="4038" width="0" style="8" hidden="1" customWidth="1"/>
    <col min="4039" max="4039" width="11.7109375" style="8" customWidth="1"/>
    <col min="4040" max="4289" width="9.140625" style="8"/>
    <col min="4290" max="4290" width="40.28515625" style="8" customWidth="1"/>
    <col min="4291" max="4291" width="19" style="8" customWidth="1"/>
    <col min="4292" max="4292" width="8.28515625" style="8" customWidth="1"/>
    <col min="4293" max="4293" width="25.140625" style="8" customWidth="1"/>
    <col min="4294" max="4294" width="0" style="8" hidden="1" customWidth="1"/>
    <col min="4295" max="4295" width="11.7109375" style="8" customWidth="1"/>
    <col min="4296" max="4545" width="9.140625" style="8"/>
    <col min="4546" max="4546" width="40.28515625" style="8" customWidth="1"/>
    <col min="4547" max="4547" width="19" style="8" customWidth="1"/>
    <col min="4548" max="4548" width="8.28515625" style="8" customWidth="1"/>
    <col min="4549" max="4549" width="25.140625" style="8" customWidth="1"/>
    <col min="4550" max="4550" width="0" style="8" hidden="1" customWidth="1"/>
    <col min="4551" max="4551" width="11.7109375" style="8" customWidth="1"/>
    <col min="4552" max="4801" width="9.140625" style="8"/>
    <col min="4802" max="4802" width="40.28515625" style="8" customWidth="1"/>
    <col min="4803" max="4803" width="19" style="8" customWidth="1"/>
    <col min="4804" max="4804" width="8.28515625" style="8" customWidth="1"/>
    <col min="4805" max="4805" width="25.140625" style="8" customWidth="1"/>
    <col min="4806" max="4806" width="0" style="8" hidden="1" customWidth="1"/>
    <col min="4807" max="4807" width="11.7109375" style="8" customWidth="1"/>
    <col min="4808" max="5057" width="9.140625" style="8"/>
    <col min="5058" max="5058" width="40.28515625" style="8" customWidth="1"/>
    <col min="5059" max="5059" width="19" style="8" customWidth="1"/>
    <col min="5060" max="5060" width="8.28515625" style="8" customWidth="1"/>
    <col min="5061" max="5061" width="25.140625" style="8" customWidth="1"/>
    <col min="5062" max="5062" width="0" style="8" hidden="1" customWidth="1"/>
    <col min="5063" max="5063" width="11.7109375" style="8" customWidth="1"/>
    <col min="5064" max="5313" width="9.140625" style="8"/>
    <col min="5314" max="5314" width="40.28515625" style="8" customWidth="1"/>
    <col min="5315" max="5315" width="19" style="8" customWidth="1"/>
    <col min="5316" max="5316" width="8.28515625" style="8" customWidth="1"/>
    <col min="5317" max="5317" width="25.140625" style="8" customWidth="1"/>
    <col min="5318" max="5318" width="0" style="8" hidden="1" customWidth="1"/>
    <col min="5319" max="5319" width="11.7109375" style="8" customWidth="1"/>
    <col min="5320" max="5569" width="9.140625" style="8"/>
    <col min="5570" max="5570" width="40.28515625" style="8" customWidth="1"/>
    <col min="5571" max="5571" width="19" style="8" customWidth="1"/>
    <col min="5572" max="5572" width="8.28515625" style="8" customWidth="1"/>
    <col min="5573" max="5573" width="25.140625" style="8" customWidth="1"/>
    <col min="5574" max="5574" width="0" style="8" hidden="1" customWidth="1"/>
    <col min="5575" max="5575" width="11.7109375" style="8" customWidth="1"/>
    <col min="5576" max="5825" width="9.140625" style="8"/>
    <col min="5826" max="5826" width="40.28515625" style="8" customWidth="1"/>
    <col min="5827" max="5827" width="19" style="8" customWidth="1"/>
    <col min="5828" max="5828" width="8.28515625" style="8" customWidth="1"/>
    <col min="5829" max="5829" width="25.140625" style="8" customWidth="1"/>
    <col min="5830" max="5830" width="0" style="8" hidden="1" customWidth="1"/>
    <col min="5831" max="5831" width="11.7109375" style="8" customWidth="1"/>
    <col min="5832" max="6081" width="9.140625" style="8"/>
    <col min="6082" max="6082" width="40.28515625" style="8" customWidth="1"/>
    <col min="6083" max="6083" width="19" style="8" customWidth="1"/>
    <col min="6084" max="6084" width="8.28515625" style="8" customWidth="1"/>
    <col min="6085" max="6085" width="25.140625" style="8" customWidth="1"/>
    <col min="6086" max="6086" width="0" style="8" hidden="1" customWidth="1"/>
    <col min="6087" max="6087" width="11.7109375" style="8" customWidth="1"/>
    <col min="6088" max="6337" width="9.140625" style="8"/>
    <col min="6338" max="6338" width="40.28515625" style="8" customWidth="1"/>
    <col min="6339" max="6339" width="19" style="8" customWidth="1"/>
    <col min="6340" max="6340" width="8.28515625" style="8" customWidth="1"/>
    <col min="6341" max="6341" width="25.140625" style="8" customWidth="1"/>
    <col min="6342" max="6342" width="0" style="8" hidden="1" customWidth="1"/>
    <col min="6343" max="6343" width="11.7109375" style="8" customWidth="1"/>
    <col min="6344" max="6593" width="9.140625" style="8"/>
    <col min="6594" max="6594" width="40.28515625" style="8" customWidth="1"/>
    <col min="6595" max="6595" width="19" style="8" customWidth="1"/>
    <col min="6596" max="6596" width="8.28515625" style="8" customWidth="1"/>
    <col min="6597" max="6597" width="25.140625" style="8" customWidth="1"/>
    <col min="6598" max="6598" width="0" style="8" hidden="1" customWidth="1"/>
    <col min="6599" max="6599" width="11.7109375" style="8" customWidth="1"/>
    <col min="6600" max="6849" width="9.140625" style="8"/>
    <col min="6850" max="6850" width="40.28515625" style="8" customWidth="1"/>
    <col min="6851" max="6851" width="19" style="8" customWidth="1"/>
    <col min="6852" max="6852" width="8.28515625" style="8" customWidth="1"/>
    <col min="6853" max="6853" width="25.140625" style="8" customWidth="1"/>
    <col min="6854" max="6854" width="0" style="8" hidden="1" customWidth="1"/>
    <col min="6855" max="6855" width="11.7109375" style="8" customWidth="1"/>
    <col min="6856" max="7105" width="9.140625" style="8"/>
    <col min="7106" max="7106" width="40.28515625" style="8" customWidth="1"/>
    <col min="7107" max="7107" width="19" style="8" customWidth="1"/>
    <col min="7108" max="7108" width="8.28515625" style="8" customWidth="1"/>
    <col min="7109" max="7109" width="25.140625" style="8" customWidth="1"/>
    <col min="7110" max="7110" width="0" style="8" hidden="1" customWidth="1"/>
    <col min="7111" max="7111" width="11.7109375" style="8" customWidth="1"/>
    <col min="7112" max="7361" width="9.140625" style="8"/>
    <col min="7362" max="7362" width="40.28515625" style="8" customWidth="1"/>
    <col min="7363" max="7363" width="19" style="8" customWidth="1"/>
    <col min="7364" max="7364" width="8.28515625" style="8" customWidth="1"/>
    <col min="7365" max="7365" width="25.140625" style="8" customWidth="1"/>
    <col min="7366" max="7366" width="0" style="8" hidden="1" customWidth="1"/>
    <col min="7367" max="7367" width="11.7109375" style="8" customWidth="1"/>
    <col min="7368" max="7617" width="9.140625" style="8"/>
    <col min="7618" max="7618" width="40.28515625" style="8" customWidth="1"/>
    <col min="7619" max="7619" width="19" style="8" customWidth="1"/>
    <col min="7620" max="7620" width="8.28515625" style="8" customWidth="1"/>
    <col min="7621" max="7621" width="25.140625" style="8" customWidth="1"/>
    <col min="7622" max="7622" width="0" style="8" hidden="1" customWidth="1"/>
    <col min="7623" max="7623" width="11.7109375" style="8" customWidth="1"/>
    <col min="7624" max="7873" width="9.140625" style="8"/>
    <col min="7874" max="7874" width="40.28515625" style="8" customWidth="1"/>
    <col min="7875" max="7875" width="19" style="8" customWidth="1"/>
    <col min="7876" max="7876" width="8.28515625" style="8" customWidth="1"/>
    <col min="7877" max="7877" width="25.140625" style="8" customWidth="1"/>
    <col min="7878" max="7878" width="0" style="8" hidden="1" customWidth="1"/>
    <col min="7879" max="7879" width="11.7109375" style="8" customWidth="1"/>
    <col min="7880" max="8129" width="9.140625" style="8"/>
    <col min="8130" max="8130" width="40.28515625" style="8" customWidth="1"/>
    <col min="8131" max="8131" width="19" style="8" customWidth="1"/>
    <col min="8132" max="8132" width="8.28515625" style="8" customWidth="1"/>
    <col min="8133" max="8133" width="25.140625" style="8" customWidth="1"/>
    <col min="8134" max="8134" width="0" style="8" hidden="1" customWidth="1"/>
    <col min="8135" max="8135" width="11.7109375" style="8" customWidth="1"/>
    <col min="8136" max="8385" width="9.140625" style="8"/>
    <col min="8386" max="8386" width="40.28515625" style="8" customWidth="1"/>
    <col min="8387" max="8387" width="19" style="8" customWidth="1"/>
    <col min="8388" max="8388" width="8.28515625" style="8" customWidth="1"/>
    <col min="8389" max="8389" width="25.140625" style="8" customWidth="1"/>
    <col min="8390" max="8390" width="0" style="8" hidden="1" customWidth="1"/>
    <col min="8391" max="8391" width="11.7109375" style="8" customWidth="1"/>
    <col min="8392" max="8641" width="9.140625" style="8"/>
    <col min="8642" max="8642" width="40.28515625" style="8" customWidth="1"/>
    <col min="8643" max="8643" width="19" style="8" customWidth="1"/>
    <col min="8644" max="8644" width="8.28515625" style="8" customWidth="1"/>
    <col min="8645" max="8645" width="25.140625" style="8" customWidth="1"/>
    <col min="8646" max="8646" width="0" style="8" hidden="1" customWidth="1"/>
    <col min="8647" max="8647" width="11.7109375" style="8" customWidth="1"/>
    <col min="8648" max="8897" width="9.140625" style="8"/>
    <col min="8898" max="8898" width="40.28515625" style="8" customWidth="1"/>
    <col min="8899" max="8899" width="19" style="8" customWidth="1"/>
    <col min="8900" max="8900" width="8.28515625" style="8" customWidth="1"/>
    <col min="8901" max="8901" width="25.140625" style="8" customWidth="1"/>
    <col min="8902" max="8902" width="0" style="8" hidden="1" customWidth="1"/>
    <col min="8903" max="8903" width="11.7109375" style="8" customWidth="1"/>
    <col min="8904" max="9153" width="9.140625" style="8"/>
    <col min="9154" max="9154" width="40.28515625" style="8" customWidth="1"/>
    <col min="9155" max="9155" width="19" style="8" customWidth="1"/>
    <col min="9156" max="9156" width="8.28515625" style="8" customWidth="1"/>
    <col min="9157" max="9157" width="25.140625" style="8" customWidth="1"/>
    <col min="9158" max="9158" width="0" style="8" hidden="1" customWidth="1"/>
    <col min="9159" max="9159" width="11.7109375" style="8" customWidth="1"/>
    <col min="9160" max="9409" width="9.140625" style="8"/>
    <col min="9410" max="9410" width="40.28515625" style="8" customWidth="1"/>
    <col min="9411" max="9411" width="19" style="8" customWidth="1"/>
    <col min="9412" max="9412" width="8.28515625" style="8" customWidth="1"/>
    <col min="9413" max="9413" width="25.140625" style="8" customWidth="1"/>
    <col min="9414" max="9414" width="0" style="8" hidden="1" customWidth="1"/>
    <col min="9415" max="9415" width="11.7109375" style="8" customWidth="1"/>
    <col min="9416" max="9665" width="9.140625" style="8"/>
    <col min="9666" max="9666" width="40.28515625" style="8" customWidth="1"/>
    <col min="9667" max="9667" width="19" style="8" customWidth="1"/>
    <col min="9668" max="9668" width="8.28515625" style="8" customWidth="1"/>
    <col min="9669" max="9669" width="25.140625" style="8" customWidth="1"/>
    <col min="9670" max="9670" width="0" style="8" hidden="1" customWidth="1"/>
    <col min="9671" max="9671" width="11.7109375" style="8" customWidth="1"/>
    <col min="9672" max="9921" width="9.140625" style="8"/>
    <col min="9922" max="9922" width="40.28515625" style="8" customWidth="1"/>
    <col min="9923" max="9923" width="19" style="8" customWidth="1"/>
    <col min="9924" max="9924" width="8.28515625" style="8" customWidth="1"/>
    <col min="9925" max="9925" width="25.140625" style="8" customWidth="1"/>
    <col min="9926" max="9926" width="0" style="8" hidden="1" customWidth="1"/>
    <col min="9927" max="9927" width="11.7109375" style="8" customWidth="1"/>
    <col min="9928" max="10177" width="9.140625" style="8"/>
    <col min="10178" max="10178" width="40.28515625" style="8" customWidth="1"/>
    <col min="10179" max="10179" width="19" style="8" customWidth="1"/>
    <col min="10180" max="10180" width="8.28515625" style="8" customWidth="1"/>
    <col min="10181" max="10181" width="25.140625" style="8" customWidth="1"/>
    <col min="10182" max="10182" width="0" style="8" hidden="1" customWidth="1"/>
    <col min="10183" max="10183" width="11.7109375" style="8" customWidth="1"/>
    <col min="10184" max="10433" width="9.140625" style="8"/>
    <col min="10434" max="10434" width="40.28515625" style="8" customWidth="1"/>
    <col min="10435" max="10435" width="19" style="8" customWidth="1"/>
    <col min="10436" max="10436" width="8.28515625" style="8" customWidth="1"/>
    <col min="10437" max="10437" width="25.140625" style="8" customWidth="1"/>
    <col min="10438" max="10438" width="0" style="8" hidden="1" customWidth="1"/>
    <col min="10439" max="10439" width="11.7109375" style="8" customWidth="1"/>
    <col min="10440" max="10689" width="9.140625" style="8"/>
    <col min="10690" max="10690" width="40.28515625" style="8" customWidth="1"/>
    <col min="10691" max="10691" width="19" style="8" customWidth="1"/>
    <col min="10692" max="10692" width="8.28515625" style="8" customWidth="1"/>
    <col min="10693" max="10693" width="25.140625" style="8" customWidth="1"/>
    <col min="10694" max="10694" width="0" style="8" hidden="1" customWidth="1"/>
    <col min="10695" max="10695" width="11.7109375" style="8" customWidth="1"/>
    <col min="10696" max="10945" width="9.140625" style="8"/>
    <col min="10946" max="10946" width="40.28515625" style="8" customWidth="1"/>
    <col min="10947" max="10947" width="19" style="8" customWidth="1"/>
    <col min="10948" max="10948" width="8.28515625" style="8" customWidth="1"/>
    <col min="10949" max="10949" width="25.140625" style="8" customWidth="1"/>
    <col min="10950" max="10950" width="0" style="8" hidden="1" customWidth="1"/>
    <col min="10951" max="10951" width="11.7109375" style="8" customWidth="1"/>
    <col min="10952" max="11201" width="9.140625" style="8"/>
    <col min="11202" max="11202" width="40.28515625" style="8" customWidth="1"/>
    <col min="11203" max="11203" width="19" style="8" customWidth="1"/>
    <col min="11204" max="11204" width="8.28515625" style="8" customWidth="1"/>
    <col min="11205" max="11205" width="25.140625" style="8" customWidth="1"/>
    <col min="11206" max="11206" width="0" style="8" hidden="1" customWidth="1"/>
    <col min="11207" max="11207" width="11.7109375" style="8" customWidth="1"/>
    <col min="11208" max="11457" width="9.140625" style="8"/>
    <col min="11458" max="11458" width="40.28515625" style="8" customWidth="1"/>
    <col min="11459" max="11459" width="19" style="8" customWidth="1"/>
    <col min="11460" max="11460" width="8.28515625" style="8" customWidth="1"/>
    <col min="11461" max="11461" width="25.140625" style="8" customWidth="1"/>
    <col min="11462" max="11462" width="0" style="8" hidden="1" customWidth="1"/>
    <col min="11463" max="11463" width="11.7109375" style="8" customWidth="1"/>
    <col min="11464" max="11713" width="9.140625" style="8"/>
    <col min="11714" max="11714" width="40.28515625" style="8" customWidth="1"/>
    <col min="11715" max="11715" width="19" style="8" customWidth="1"/>
    <col min="11716" max="11716" width="8.28515625" style="8" customWidth="1"/>
    <col min="11717" max="11717" width="25.140625" style="8" customWidth="1"/>
    <col min="11718" max="11718" width="0" style="8" hidden="1" customWidth="1"/>
    <col min="11719" max="11719" width="11.7109375" style="8" customWidth="1"/>
    <col min="11720" max="11969" width="9.140625" style="8"/>
    <col min="11970" max="11970" width="40.28515625" style="8" customWidth="1"/>
    <col min="11971" max="11971" width="19" style="8" customWidth="1"/>
    <col min="11972" max="11972" width="8.28515625" style="8" customWidth="1"/>
    <col min="11973" max="11973" width="25.140625" style="8" customWidth="1"/>
    <col min="11974" max="11974" width="0" style="8" hidden="1" customWidth="1"/>
    <col min="11975" max="11975" width="11.7109375" style="8" customWidth="1"/>
    <col min="11976" max="12225" width="9.140625" style="8"/>
    <col min="12226" max="12226" width="40.28515625" style="8" customWidth="1"/>
    <col min="12227" max="12227" width="19" style="8" customWidth="1"/>
    <col min="12228" max="12228" width="8.28515625" style="8" customWidth="1"/>
    <col min="12229" max="12229" width="25.140625" style="8" customWidth="1"/>
    <col min="12230" max="12230" width="0" style="8" hidden="1" customWidth="1"/>
    <col min="12231" max="12231" width="11.7109375" style="8" customWidth="1"/>
    <col min="12232" max="12481" width="9.140625" style="8"/>
    <col min="12482" max="12482" width="40.28515625" style="8" customWidth="1"/>
    <col min="12483" max="12483" width="19" style="8" customWidth="1"/>
    <col min="12484" max="12484" width="8.28515625" style="8" customWidth="1"/>
    <col min="12485" max="12485" width="25.140625" style="8" customWidth="1"/>
    <col min="12486" max="12486" width="0" style="8" hidden="1" customWidth="1"/>
    <col min="12487" max="12487" width="11.7109375" style="8" customWidth="1"/>
    <col min="12488" max="12737" width="9.140625" style="8"/>
    <col min="12738" max="12738" width="40.28515625" style="8" customWidth="1"/>
    <col min="12739" max="12739" width="19" style="8" customWidth="1"/>
    <col min="12740" max="12740" width="8.28515625" style="8" customWidth="1"/>
    <col min="12741" max="12741" width="25.140625" style="8" customWidth="1"/>
    <col min="12742" max="12742" width="0" style="8" hidden="1" customWidth="1"/>
    <col min="12743" max="12743" width="11.7109375" style="8" customWidth="1"/>
    <col min="12744" max="12993" width="9.140625" style="8"/>
    <col min="12994" max="12994" width="40.28515625" style="8" customWidth="1"/>
    <col min="12995" max="12995" width="19" style="8" customWidth="1"/>
    <col min="12996" max="12996" width="8.28515625" style="8" customWidth="1"/>
    <col min="12997" max="12997" width="25.140625" style="8" customWidth="1"/>
    <col min="12998" max="12998" width="0" style="8" hidden="1" customWidth="1"/>
    <col min="12999" max="12999" width="11.7109375" style="8" customWidth="1"/>
    <col min="13000" max="13249" width="9.140625" style="8"/>
    <col min="13250" max="13250" width="40.28515625" style="8" customWidth="1"/>
    <col min="13251" max="13251" width="19" style="8" customWidth="1"/>
    <col min="13252" max="13252" width="8.28515625" style="8" customWidth="1"/>
    <col min="13253" max="13253" width="25.140625" style="8" customWidth="1"/>
    <col min="13254" max="13254" width="0" style="8" hidden="1" customWidth="1"/>
    <col min="13255" max="13255" width="11.7109375" style="8" customWidth="1"/>
    <col min="13256" max="13505" width="9.140625" style="8"/>
    <col min="13506" max="13506" width="40.28515625" style="8" customWidth="1"/>
    <col min="13507" max="13507" width="19" style="8" customWidth="1"/>
    <col min="13508" max="13508" width="8.28515625" style="8" customWidth="1"/>
    <col min="13509" max="13509" width="25.140625" style="8" customWidth="1"/>
    <col min="13510" max="13510" width="0" style="8" hidden="1" customWidth="1"/>
    <col min="13511" max="13511" width="11.7109375" style="8" customWidth="1"/>
    <col min="13512" max="13761" width="9.140625" style="8"/>
    <col min="13762" max="13762" width="40.28515625" style="8" customWidth="1"/>
    <col min="13763" max="13763" width="19" style="8" customWidth="1"/>
    <col min="13764" max="13764" width="8.28515625" style="8" customWidth="1"/>
    <col min="13765" max="13765" width="25.140625" style="8" customWidth="1"/>
    <col min="13766" max="13766" width="0" style="8" hidden="1" customWidth="1"/>
    <col min="13767" max="13767" width="11.7109375" style="8" customWidth="1"/>
    <col min="13768" max="14017" width="9.140625" style="8"/>
    <col min="14018" max="14018" width="40.28515625" style="8" customWidth="1"/>
    <col min="14019" max="14019" width="19" style="8" customWidth="1"/>
    <col min="14020" max="14020" width="8.28515625" style="8" customWidth="1"/>
    <col min="14021" max="14021" width="25.140625" style="8" customWidth="1"/>
    <col min="14022" max="14022" width="0" style="8" hidden="1" customWidth="1"/>
    <col min="14023" max="14023" width="11.7109375" style="8" customWidth="1"/>
    <col min="14024" max="14273" width="9.140625" style="8"/>
    <col min="14274" max="14274" width="40.28515625" style="8" customWidth="1"/>
    <col min="14275" max="14275" width="19" style="8" customWidth="1"/>
    <col min="14276" max="14276" width="8.28515625" style="8" customWidth="1"/>
    <col min="14277" max="14277" width="25.140625" style="8" customWidth="1"/>
    <col min="14278" max="14278" width="0" style="8" hidden="1" customWidth="1"/>
    <col min="14279" max="14279" width="11.7109375" style="8" customWidth="1"/>
    <col min="14280" max="14529" width="9.140625" style="8"/>
    <col min="14530" max="14530" width="40.28515625" style="8" customWidth="1"/>
    <col min="14531" max="14531" width="19" style="8" customWidth="1"/>
    <col min="14532" max="14532" width="8.28515625" style="8" customWidth="1"/>
    <col min="14533" max="14533" width="25.140625" style="8" customWidth="1"/>
    <col min="14534" max="14534" width="0" style="8" hidden="1" customWidth="1"/>
    <col min="14535" max="14535" width="11.7109375" style="8" customWidth="1"/>
    <col min="14536" max="14785" width="9.140625" style="8"/>
    <col min="14786" max="14786" width="40.28515625" style="8" customWidth="1"/>
    <col min="14787" max="14787" width="19" style="8" customWidth="1"/>
    <col min="14788" max="14788" width="8.28515625" style="8" customWidth="1"/>
    <col min="14789" max="14789" width="25.140625" style="8" customWidth="1"/>
    <col min="14790" max="14790" width="0" style="8" hidden="1" customWidth="1"/>
    <col min="14791" max="14791" width="11.7109375" style="8" customWidth="1"/>
    <col min="14792" max="15041" width="9.140625" style="8"/>
    <col min="15042" max="15042" width="40.28515625" style="8" customWidth="1"/>
    <col min="15043" max="15043" width="19" style="8" customWidth="1"/>
    <col min="15044" max="15044" width="8.28515625" style="8" customWidth="1"/>
    <col min="15045" max="15045" width="25.140625" style="8" customWidth="1"/>
    <col min="15046" max="15046" width="0" style="8" hidden="1" customWidth="1"/>
    <col min="15047" max="15047" width="11.7109375" style="8" customWidth="1"/>
    <col min="15048" max="15297" width="9.140625" style="8"/>
    <col min="15298" max="15298" width="40.28515625" style="8" customWidth="1"/>
    <col min="15299" max="15299" width="19" style="8" customWidth="1"/>
    <col min="15300" max="15300" width="8.28515625" style="8" customWidth="1"/>
    <col min="15301" max="15301" width="25.140625" style="8" customWidth="1"/>
    <col min="15302" max="15302" width="0" style="8" hidden="1" customWidth="1"/>
    <col min="15303" max="15303" width="11.7109375" style="8" customWidth="1"/>
    <col min="15304" max="15553" width="9.140625" style="8"/>
    <col min="15554" max="15554" width="40.28515625" style="8" customWidth="1"/>
    <col min="15555" max="15555" width="19" style="8" customWidth="1"/>
    <col min="15556" max="15556" width="8.28515625" style="8" customWidth="1"/>
    <col min="15557" max="15557" width="25.140625" style="8" customWidth="1"/>
    <col min="15558" max="15558" width="0" style="8" hidden="1" customWidth="1"/>
    <col min="15559" max="15559" width="11.7109375" style="8" customWidth="1"/>
    <col min="15560" max="15809" width="9.140625" style="8"/>
    <col min="15810" max="15810" width="40.28515625" style="8" customWidth="1"/>
    <col min="15811" max="15811" width="19" style="8" customWidth="1"/>
    <col min="15812" max="15812" width="8.28515625" style="8" customWidth="1"/>
    <col min="15813" max="15813" width="25.140625" style="8" customWidth="1"/>
    <col min="15814" max="15814" width="0" style="8" hidden="1" customWidth="1"/>
    <col min="15815" max="15815" width="11.7109375" style="8" customWidth="1"/>
    <col min="15816" max="16065" width="9.140625" style="8"/>
    <col min="16066" max="16066" width="40.28515625" style="8" customWidth="1"/>
    <col min="16067" max="16067" width="19" style="8" customWidth="1"/>
    <col min="16068" max="16068" width="8.28515625" style="8" customWidth="1"/>
    <col min="16069" max="16069" width="25.140625" style="8" customWidth="1"/>
    <col min="16070" max="16070" width="0" style="8" hidden="1" customWidth="1"/>
    <col min="16071" max="16071" width="11.7109375" style="8" customWidth="1"/>
    <col min="16072" max="16384" width="9.140625" style="8"/>
  </cols>
  <sheetData>
    <row r="1" spans="1:12" ht="39" customHeight="1" x14ac:dyDescent="0.25">
      <c r="B1" s="119" t="s">
        <v>453</v>
      </c>
      <c r="C1" s="119"/>
      <c r="D1" s="119"/>
      <c r="E1" s="119"/>
      <c r="F1" s="119"/>
      <c r="G1" s="119"/>
      <c r="H1" s="119"/>
      <c r="I1" s="119"/>
    </row>
    <row r="2" spans="1:12" ht="18.75" customHeight="1" x14ac:dyDescent="0.25">
      <c r="B2" s="118" t="s">
        <v>432</v>
      </c>
      <c r="C2" s="118"/>
      <c r="D2" s="118"/>
      <c r="E2" s="118"/>
      <c r="F2" s="118"/>
      <c r="G2" s="118"/>
    </row>
    <row r="3" spans="1:12" ht="59.2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53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2" ht="32.25" customHeight="1" x14ac:dyDescent="0.25">
      <c r="A4" s="125" t="s">
        <v>254</v>
      </c>
      <c r="B4" s="126"/>
      <c r="C4" s="126"/>
      <c r="D4" s="126"/>
      <c r="E4" s="126"/>
      <c r="F4" s="126"/>
    </row>
    <row r="5" spans="1:12" ht="32.25" thickBot="1" x14ac:dyDescent="0.3">
      <c r="A5" s="7">
        <v>1</v>
      </c>
      <c r="B5" s="6" t="s">
        <v>255</v>
      </c>
      <c r="C5" s="7" t="s">
        <v>256</v>
      </c>
      <c r="D5" s="7">
        <v>1</v>
      </c>
      <c r="E5" s="7">
        <v>2050</v>
      </c>
      <c r="F5" s="7">
        <f>D5*E5</f>
        <v>2050</v>
      </c>
      <c r="G5" s="57" t="s">
        <v>368</v>
      </c>
      <c r="H5" s="7" t="s">
        <v>198</v>
      </c>
      <c r="I5" s="7" t="s">
        <v>245</v>
      </c>
      <c r="J5" s="104">
        <f>3.194*1137.46</f>
        <v>3633.0472399999999</v>
      </c>
      <c r="K5" s="31">
        <f>E5/(J5/100)</f>
        <v>56.42646144067205</v>
      </c>
    </row>
    <row r="6" spans="1:12" ht="39" customHeight="1" thickBot="1" x14ac:dyDescent="0.3">
      <c r="A6" s="7">
        <v>2</v>
      </c>
      <c r="B6" s="6" t="s">
        <v>257</v>
      </c>
      <c r="C6" s="7" t="s">
        <v>154</v>
      </c>
      <c r="D6" s="7">
        <v>1</v>
      </c>
      <c r="E6" s="7">
        <v>1701</v>
      </c>
      <c r="F6" s="7">
        <f t="shared" ref="F6:F8" si="0">D6*E6</f>
        <v>1701</v>
      </c>
      <c r="G6" s="57" t="s">
        <v>368</v>
      </c>
      <c r="H6" s="7" t="s">
        <v>195</v>
      </c>
      <c r="I6" s="7" t="s">
        <v>221</v>
      </c>
      <c r="J6" s="104">
        <f>1.911*1137.46</f>
        <v>2173.68606</v>
      </c>
      <c r="K6" s="31">
        <f>E6/(J6/100)</f>
        <v>78.254170705773404</v>
      </c>
    </row>
    <row r="7" spans="1:12" x14ac:dyDescent="0.25">
      <c r="A7" s="123" t="s">
        <v>258</v>
      </c>
      <c r="B7" s="124"/>
      <c r="C7" s="124"/>
      <c r="D7" s="124"/>
      <c r="E7" s="124"/>
      <c r="F7" s="124"/>
      <c r="K7" s="31"/>
    </row>
    <row r="8" spans="1:12" x14ac:dyDescent="0.25">
      <c r="A8" s="66">
        <v>1</v>
      </c>
      <c r="B8" s="67" t="s">
        <v>259</v>
      </c>
      <c r="C8" s="66" t="s">
        <v>260</v>
      </c>
      <c r="D8" s="66">
        <v>1</v>
      </c>
      <c r="E8" s="66">
        <v>1070</v>
      </c>
      <c r="F8" s="66">
        <f t="shared" si="0"/>
        <v>1070</v>
      </c>
      <c r="G8" s="95" t="s">
        <v>193</v>
      </c>
      <c r="H8" s="66" t="s">
        <v>370</v>
      </c>
      <c r="I8" s="66" t="s">
        <v>250</v>
      </c>
      <c r="J8" s="109">
        <f>1.017*1137.46</f>
        <v>1156.79682</v>
      </c>
      <c r="K8" s="107">
        <f>E8/(J8/100)</f>
        <v>92.496796455578078</v>
      </c>
    </row>
    <row r="9" spans="1:12" ht="33.75" customHeight="1" thickBot="1" x14ac:dyDescent="0.3">
      <c r="A9" s="7">
        <v>2</v>
      </c>
      <c r="B9" s="6" t="s">
        <v>417</v>
      </c>
      <c r="C9" s="54">
        <v>134908</v>
      </c>
      <c r="D9" s="7">
        <v>1</v>
      </c>
      <c r="E9" s="7" t="s">
        <v>435</v>
      </c>
      <c r="F9" s="7">
        <v>1700</v>
      </c>
      <c r="G9" s="57" t="s">
        <v>378</v>
      </c>
      <c r="H9" s="7" t="s">
        <v>418</v>
      </c>
      <c r="I9" s="7">
        <v>12</v>
      </c>
      <c r="J9" s="104">
        <f>1.911*1137.46</f>
        <v>2173.68606</v>
      </c>
      <c r="K9" s="31">
        <f>F9/(J9/100)</f>
        <v>78.208165902301459</v>
      </c>
      <c r="L9" s="111"/>
    </row>
    <row r="10" spans="1:12" ht="25.5" customHeight="1" x14ac:dyDescent="0.25">
      <c r="A10" s="125" t="s">
        <v>261</v>
      </c>
      <c r="B10" s="126"/>
      <c r="C10" s="126"/>
      <c r="D10" s="126"/>
      <c r="E10" s="126"/>
      <c r="F10" s="126"/>
      <c r="J10" s="108"/>
      <c r="K10" s="31"/>
    </row>
    <row r="11" spans="1:12" ht="24.95" customHeight="1" thickBot="1" x14ac:dyDescent="0.3">
      <c r="A11" s="7">
        <v>1</v>
      </c>
      <c r="B11" s="6" t="s">
        <v>262</v>
      </c>
      <c r="C11" s="7" t="s">
        <v>154</v>
      </c>
      <c r="D11" s="7">
        <v>1</v>
      </c>
      <c r="E11" s="7">
        <v>1250</v>
      </c>
      <c r="F11" s="7">
        <f>D11*E11</f>
        <v>1250</v>
      </c>
      <c r="G11" s="57" t="s">
        <v>371</v>
      </c>
      <c r="H11" s="7" t="s">
        <v>196</v>
      </c>
      <c r="I11" s="7" t="s">
        <v>249</v>
      </c>
      <c r="J11" s="104">
        <f>0.85*1137.46</f>
        <v>966.84100000000001</v>
      </c>
      <c r="K11" s="31">
        <f>E11/(J11/100)</f>
        <v>129.2870285807077</v>
      </c>
    </row>
    <row r="12" spans="1:12" ht="16.5" thickBot="1" x14ac:dyDescent="0.3">
      <c r="A12" s="7">
        <v>2</v>
      </c>
      <c r="B12" s="6" t="s">
        <v>8</v>
      </c>
      <c r="C12" s="7" t="s">
        <v>9</v>
      </c>
      <c r="D12" s="7">
        <v>3</v>
      </c>
      <c r="E12" s="7">
        <v>875</v>
      </c>
      <c r="F12" s="7">
        <f t="shared" ref="F12:F26" si="1">D12*E12</f>
        <v>2625</v>
      </c>
      <c r="G12" s="57" t="s">
        <v>371</v>
      </c>
      <c r="H12" s="7" t="s">
        <v>195</v>
      </c>
      <c r="I12" s="7" t="s">
        <v>237</v>
      </c>
      <c r="J12" s="104">
        <f>0.666*1137.46</f>
        <v>757.54836000000012</v>
      </c>
      <c r="K12" s="31">
        <f>E12/(J12/100)</f>
        <v>115.50417718546706</v>
      </c>
    </row>
    <row r="13" spans="1:12" ht="32.25" thickBot="1" x14ac:dyDescent="0.3">
      <c r="A13" s="7">
        <v>3</v>
      </c>
      <c r="B13" s="6" t="s">
        <v>263</v>
      </c>
      <c r="C13" s="7" t="s">
        <v>264</v>
      </c>
      <c r="D13" s="7">
        <v>1</v>
      </c>
      <c r="E13" s="7">
        <v>875</v>
      </c>
      <c r="F13" s="7">
        <f t="shared" si="1"/>
        <v>875</v>
      </c>
      <c r="G13" s="57" t="s">
        <v>371</v>
      </c>
      <c r="H13" s="7" t="s">
        <v>195</v>
      </c>
      <c r="I13" s="7" t="s">
        <v>237</v>
      </c>
      <c r="J13" s="104">
        <f>0.666*1137.46</f>
        <v>757.54836000000012</v>
      </c>
      <c r="K13" s="31">
        <f>E13/(J13/100)</f>
        <v>115.50417718546706</v>
      </c>
    </row>
    <row r="14" spans="1:12" ht="32.25" customHeight="1" thickBot="1" x14ac:dyDescent="0.3">
      <c r="A14" s="7">
        <v>4</v>
      </c>
      <c r="B14" s="6" t="s">
        <v>430</v>
      </c>
      <c r="C14" s="7" t="s">
        <v>431</v>
      </c>
      <c r="D14" s="7">
        <v>1</v>
      </c>
      <c r="E14" s="7">
        <v>875</v>
      </c>
      <c r="F14" s="7">
        <f t="shared" si="1"/>
        <v>875</v>
      </c>
      <c r="G14" s="57" t="s">
        <v>371</v>
      </c>
      <c r="H14" s="7" t="s">
        <v>195</v>
      </c>
      <c r="I14" s="7" t="s">
        <v>237</v>
      </c>
      <c r="J14" s="104">
        <f>0.666*1137.46</f>
        <v>757.54836000000012</v>
      </c>
      <c r="K14" s="31">
        <f>E14/(J14/100)</f>
        <v>115.50417718546706</v>
      </c>
    </row>
    <row r="15" spans="1:12" x14ac:dyDescent="0.25">
      <c r="A15" s="125" t="s">
        <v>265</v>
      </c>
      <c r="B15" s="126"/>
      <c r="C15" s="126"/>
      <c r="D15" s="126"/>
      <c r="E15" s="126"/>
      <c r="F15" s="126"/>
      <c r="G15" s="68"/>
      <c r="K15" s="31"/>
    </row>
    <row r="16" spans="1:12" ht="26.25" customHeight="1" thickBot="1" x14ac:dyDescent="0.3">
      <c r="A16" s="7">
        <v>1</v>
      </c>
      <c r="B16" s="6" t="s">
        <v>262</v>
      </c>
      <c r="C16" s="7" t="s">
        <v>154</v>
      </c>
      <c r="D16" s="7">
        <v>1</v>
      </c>
      <c r="E16" s="7">
        <v>1670</v>
      </c>
      <c r="F16" s="7">
        <f t="shared" si="1"/>
        <v>1670</v>
      </c>
      <c r="G16" s="57" t="s">
        <v>386</v>
      </c>
      <c r="H16" s="7" t="s">
        <v>213</v>
      </c>
      <c r="I16" s="7" t="s">
        <v>221</v>
      </c>
      <c r="J16" s="104">
        <f>1.911*1137.46</f>
        <v>2173.68606</v>
      </c>
      <c r="K16" s="31">
        <f t="shared" ref="K16:K24" si="2">E16/(J16/100)</f>
        <v>76.828021798143197</v>
      </c>
    </row>
    <row r="17" spans="1:11" ht="16.5" thickBot="1" x14ac:dyDescent="0.3">
      <c r="A17" s="7">
        <v>2</v>
      </c>
      <c r="B17" s="6" t="s">
        <v>266</v>
      </c>
      <c r="C17" s="7" t="s">
        <v>267</v>
      </c>
      <c r="D17" s="7">
        <v>1</v>
      </c>
      <c r="E17" s="7">
        <v>1400</v>
      </c>
      <c r="F17" s="7">
        <f t="shared" si="1"/>
        <v>1400</v>
      </c>
      <c r="G17" s="57" t="s">
        <v>373</v>
      </c>
      <c r="H17" s="7" t="s">
        <v>213</v>
      </c>
      <c r="I17" s="7" t="s">
        <v>241</v>
      </c>
      <c r="J17" s="104">
        <f>1.535*1137.46</f>
        <v>1746.0011</v>
      </c>
      <c r="K17" s="31">
        <f t="shared" si="2"/>
        <v>80.183225543214164</v>
      </c>
    </row>
    <row r="18" spans="1:11" ht="16.5" thickBot="1" x14ac:dyDescent="0.3">
      <c r="A18" s="7">
        <v>3</v>
      </c>
      <c r="B18" s="6" t="s">
        <v>268</v>
      </c>
      <c r="C18" s="7" t="s">
        <v>269</v>
      </c>
      <c r="D18" s="7">
        <v>1</v>
      </c>
      <c r="E18" s="7">
        <v>1320</v>
      </c>
      <c r="F18" s="7">
        <f t="shared" si="1"/>
        <v>1320</v>
      </c>
      <c r="G18" s="57" t="s">
        <v>373</v>
      </c>
      <c r="H18" s="7" t="s">
        <v>198</v>
      </c>
      <c r="I18" s="7" t="s">
        <v>250</v>
      </c>
      <c r="J18" s="104">
        <f>1.017*1137.46</f>
        <v>1156.79682</v>
      </c>
      <c r="K18" s="31">
        <f t="shared" si="2"/>
        <v>114.10819749660099</v>
      </c>
    </row>
    <row r="19" spans="1:11" ht="16.5" thickBot="1" x14ac:dyDescent="0.3">
      <c r="A19" s="7">
        <v>4</v>
      </c>
      <c r="B19" s="6" t="s">
        <v>270</v>
      </c>
      <c r="C19" s="7" t="s">
        <v>271</v>
      </c>
      <c r="D19" s="7">
        <v>5</v>
      </c>
      <c r="E19" s="7">
        <v>1200</v>
      </c>
      <c r="F19" s="7">
        <f t="shared" si="1"/>
        <v>6000</v>
      </c>
      <c r="G19" s="57" t="s">
        <v>373</v>
      </c>
      <c r="H19" s="7" t="s">
        <v>196</v>
      </c>
      <c r="I19" s="7" t="s">
        <v>249</v>
      </c>
      <c r="J19" s="104">
        <f>0.85*1137.46</f>
        <v>966.84100000000001</v>
      </c>
      <c r="K19" s="31">
        <f t="shared" si="2"/>
        <v>124.11554743747938</v>
      </c>
    </row>
    <row r="20" spans="1:11" ht="16.5" thickBot="1" x14ac:dyDescent="0.3">
      <c r="A20" s="7">
        <v>5</v>
      </c>
      <c r="B20" s="6" t="s">
        <v>272</v>
      </c>
      <c r="C20" s="7" t="s">
        <v>273</v>
      </c>
      <c r="D20" s="7">
        <v>1</v>
      </c>
      <c r="E20" s="7">
        <v>1100</v>
      </c>
      <c r="F20" s="7">
        <f t="shared" si="1"/>
        <v>1100</v>
      </c>
      <c r="G20" s="57" t="s">
        <v>386</v>
      </c>
      <c r="H20" s="7" t="s">
        <v>196</v>
      </c>
      <c r="I20" s="7" t="s">
        <v>250</v>
      </c>
      <c r="J20" s="104">
        <f>1.017*1137.46</f>
        <v>1156.79682</v>
      </c>
      <c r="K20" s="31">
        <f t="shared" si="2"/>
        <v>95.090164580500826</v>
      </c>
    </row>
    <row r="21" spans="1:11" ht="16.5" thickBot="1" x14ac:dyDescent="0.3">
      <c r="A21" s="7">
        <v>8</v>
      </c>
      <c r="B21" s="6" t="s">
        <v>274</v>
      </c>
      <c r="C21" s="7" t="s">
        <v>275</v>
      </c>
      <c r="D21" s="7">
        <v>19.399999999999999</v>
      </c>
      <c r="E21" s="7">
        <v>1000</v>
      </c>
      <c r="F21" s="7">
        <f t="shared" si="1"/>
        <v>19400</v>
      </c>
      <c r="G21" s="57" t="s">
        <v>373</v>
      </c>
      <c r="H21" s="7" t="s">
        <v>194</v>
      </c>
      <c r="I21" s="7" t="s">
        <v>239</v>
      </c>
      <c r="J21" s="104">
        <f>0.796*1137.46</f>
        <v>905.41816000000006</v>
      </c>
      <c r="K21" s="31">
        <f t="shared" si="2"/>
        <v>110.44620532020255</v>
      </c>
    </row>
    <row r="22" spans="1:11" ht="16.5" thickBot="1" x14ac:dyDescent="0.3">
      <c r="A22" s="7">
        <v>9</v>
      </c>
      <c r="B22" s="6" t="s">
        <v>276</v>
      </c>
      <c r="C22" s="7" t="s">
        <v>277</v>
      </c>
      <c r="D22" s="7">
        <v>1</v>
      </c>
      <c r="E22" s="7">
        <v>1000</v>
      </c>
      <c r="F22" s="7">
        <f t="shared" si="1"/>
        <v>1000</v>
      </c>
      <c r="G22" s="57" t="s">
        <v>386</v>
      </c>
      <c r="H22" s="7" t="s">
        <v>194</v>
      </c>
      <c r="I22" s="7" t="s">
        <v>249</v>
      </c>
      <c r="J22" s="104">
        <f>0.85*1137.46</f>
        <v>966.84100000000001</v>
      </c>
      <c r="K22" s="31">
        <f t="shared" si="2"/>
        <v>103.42962286456616</v>
      </c>
    </row>
    <row r="23" spans="1:11" ht="16.5" thickBot="1" x14ac:dyDescent="0.3">
      <c r="A23" s="7">
        <v>11</v>
      </c>
      <c r="B23" s="6" t="s">
        <v>416</v>
      </c>
      <c r="C23" s="7" t="s">
        <v>275</v>
      </c>
      <c r="D23" s="7">
        <v>1</v>
      </c>
      <c r="E23" s="7">
        <v>865</v>
      </c>
      <c r="F23" s="7">
        <f t="shared" si="1"/>
        <v>865</v>
      </c>
      <c r="G23" s="57" t="s">
        <v>373</v>
      </c>
      <c r="H23" s="7" t="s">
        <v>194</v>
      </c>
      <c r="I23" s="7" t="s">
        <v>239</v>
      </c>
      <c r="J23" s="104">
        <f>0.796*1137.46</f>
        <v>905.41816000000006</v>
      </c>
      <c r="K23" s="31">
        <f t="shared" si="2"/>
        <v>95.535967601975202</v>
      </c>
    </row>
    <row r="24" spans="1:11" ht="16.5" thickBot="1" x14ac:dyDescent="0.3">
      <c r="A24" s="7">
        <v>10</v>
      </c>
      <c r="B24" s="6" t="s">
        <v>278</v>
      </c>
      <c r="C24" s="54">
        <v>431103</v>
      </c>
      <c r="D24" s="7">
        <v>2.4</v>
      </c>
      <c r="E24" s="7">
        <v>800</v>
      </c>
      <c r="F24" s="7">
        <f t="shared" si="1"/>
        <v>1920</v>
      </c>
      <c r="G24" s="57" t="s">
        <v>373</v>
      </c>
      <c r="H24" s="7" t="s">
        <v>195</v>
      </c>
      <c r="I24" s="7" t="s">
        <v>189</v>
      </c>
      <c r="J24" s="104">
        <f>0.582*1137.46</f>
        <v>662.00171999999998</v>
      </c>
      <c r="K24" s="31">
        <f t="shared" si="2"/>
        <v>120.84560747062713</v>
      </c>
    </row>
    <row r="25" spans="1:11" ht="26.25" customHeight="1" x14ac:dyDescent="0.25">
      <c r="A25" s="125" t="s">
        <v>279</v>
      </c>
      <c r="B25" s="126"/>
      <c r="C25" s="126"/>
      <c r="D25" s="126"/>
      <c r="E25" s="126"/>
      <c r="F25" s="126"/>
      <c r="K25" s="31"/>
    </row>
    <row r="26" spans="1:11" ht="27" customHeight="1" thickBot="1" x14ac:dyDescent="0.3">
      <c r="A26" s="7">
        <v>1</v>
      </c>
      <c r="B26" s="6" t="s">
        <v>262</v>
      </c>
      <c r="C26" s="7" t="s">
        <v>154</v>
      </c>
      <c r="D26" s="7">
        <v>1</v>
      </c>
      <c r="E26" s="7">
        <v>1535</v>
      </c>
      <c r="F26" s="7">
        <f t="shared" si="1"/>
        <v>1535</v>
      </c>
      <c r="G26" s="57" t="s">
        <v>317</v>
      </c>
      <c r="H26" s="7" t="s">
        <v>198</v>
      </c>
      <c r="I26" s="7" t="s">
        <v>221</v>
      </c>
      <c r="J26" s="104">
        <f>1.911*1137.46</f>
        <v>2173.68606</v>
      </c>
      <c r="K26" s="31">
        <f>E26/(J26/100)</f>
        <v>70.617373329431018</v>
      </c>
    </row>
    <row r="27" spans="1:11" ht="16.5" thickBot="1" x14ac:dyDescent="0.3">
      <c r="A27" s="7">
        <v>2</v>
      </c>
      <c r="B27" s="6" t="s">
        <v>280</v>
      </c>
      <c r="C27" s="7" t="s">
        <v>281</v>
      </c>
      <c r="D27" s="7">
        <v>6</v>
      </c>
      <c r="E27" s="7">
        <v>1155</v>
      </c>
      <c r="F27" s="7">
        <f t="shared" ref="F27:F70" si="3">ROUND(D27*E27,0)</f>
        <v>6930</v>
      </c>
      <c r="G27" s="5" t="s">
        <v>317</v>
      </c>
      <c r="H27" s="7" t="s">
        <v>194</v>
      </c>
      <c r="I27" s="7" t="s">
        <v>251</v>
      </c>
      <c r="J27" s="104">
        <f>1.23*1137.46</f>
        <v>1399.0758000000001</v>
      </c>
      <c r="K27" s="31">
        <f>E27/(J27/100)</f>
        <v>82.554497762022606</v>
      </c>
    </row>
    <row r="28" spans="1:11" ht="16.5" thickBot="1" x14ac:dyDescent="0.3">
      <c r="A28" s="7">
        <v>3</v>
      </c>
      <c r="B28" s="6" t="s">
        <v>282</v>
      </c>
      <c r="C28" s="7" t="s">
        <v>283</v>
      </c>
      <c r="D28" s="7">
        <v>1</v>
      </c>
      <c r="E28" s="7">
        <v>1000</v>
      </c>
      <c r="F28" s="7">
        <f t="shared" si="3"/>
        <v>1000</v>
      </c>
      <c r="G28" s="57" t="s">
        <v>376</v>
      </c>
      <c r="H28" s="7" t="s">
        <v>195</v>
      </c>
      <c r="I28" s="7" t="s">
        <v>249</v>
      </c>
      <c r="J28" s="104">
        <f>0.85*1137.46</f>
        <v>966.84100000000001</v>
      </c>
      <c r="K28" s="31">
        <f>E28/(J28/100)</f>
        <v>103.42962286456616</v>
      </c>
    </row>
    <row r="29" spans="1:11" ht="43.5" customHeight="1" thickBot="1" x14ac:dyDescent="0.3">
      <c r="A29" s="7">
        <v>4</v>
      </c>
      <c r="B29" s="6" t="s">
        <v>284</v>
      </c>
      <c r="C29" s="7" t="s">
        <v>285</v>
      </c>
      <c r="D29" s="7">
        <v>1.5</v>
      </c>
      <c r="E29" s="7" t="s">
        <v>286</v>
      </c>
      <c r="F29" s="7">
        <v>1433</v>
      </c>
      <c r="G29" s="57" t="s">
        <v>378</v>
      </c>
      <c r="H29" s="7" t="s">
        <v>194</v>
      </c>
      <c r="I29" s="7" t="s">
        <v>239</v>
      </c>
      <c r="J29" s="104">
        <f>0.796*1137.46</f>
        <v>905.41816000000006</v>
      </c>
      <c r="K29" s="31">
        <f>F29/D29/(J29/100)</f>
        <v>105.51294148256684</v>
      </c>
    </row>
    <row r="30" spans="1:11" ht="48.75" customHeight="1" x14ac:dyDescent="0.25">
      <c r="A30" s="7">
        <v>5</v>
      </c>
      <c r="B30" s="67" t="s">
        <v>287</v>
      </c>
      <c r="C30" s="66" t="s">
        <v>288</v>
      </c>
      <c r="D30" s="66">
        <v>0.2</v>
      </c>
      <c r="E30" s="66">
        <v>1106</v>
      </c>
      <c r="F30" s="66">
        <f t="shared" si="3"/>
        <v>221</v>
      </c>
      <c r="K30" s="31"/>
    </row>
    <row r="31" spans="1:11" ht="48.75" customHeight="1" thickBot="1" x14ac:dyDescent="0.3">
      <c r="A31" s="7">
        <v>6</v>
      </c>
      <c r="B31" s="73" t="s">
        <v>364</v>
      </c>
      <c r="C31" s="33" t="s">
        <v>363</v>
      </c>
      <c r="D31" s="33">
        <v>1</v>
      </c>
      <c r="E31" s="33">
        <v>1000</v>
      </c>
      <c r="F31" s="33">
        <v>1000</v>
      </c>
      <c r="G31" s="5" t="s">
        <v>249</v>
      </c>
      <c r="H31" s="7" t="s">
        <v>194</v>
      </c>
      <c r="I31" s="7" t="s">
        <v>239</v>
      </c>
      <c r="J31" s="104">
        <f>0.796*1137.46</f>
        <v>905.41816000000006</v>
      </c>
      <c r="K31" s="31">
        <f>E31/(J31/100)</f>
        <v>110.44620532020255</v>
      </c>
    </row>
    <row r="32" spans="1:11" ht="29.25" customHeight="1" x14ac:dyDescent="0.25">
      <c r="A32" s="127" t="s">
        <v>289</v>
      </c>
      <c r="B32" s="128"/>
      <c r="C32" s="128"/>
      <c r="D32" s="128"/>
      <c r="E32" s="128"/>
      <c r="F32" s="128"/>
      <c r="K32" s="31"/>
    </row>
    <row r="33" spans="1:11" ht="16.5" thickBot="1" x14ac:dyDescent="0.3">
      <c r="A33" s="7">
        <v>1</v>
      </c>
      <c r="B33" s="6" t="s">
        <v>262</v>
      </c>
      <c r="C33" s="7" t="s">
        <v>290</v>
      </c>
      <c r="D33" s="7">
        <v>1</v>
      </c>
      <c r="E33" s="7">
        <v>1250</v>
      </c>
      <c r="F33" s="7">
        <f t="shared" si="3"/>
        <v>1250</v>
      </c>
      <c r="G33" s="57" t="s">
        <v>379</v>
      </c>
      <c r="H33" s="7" t="s">
        <v>194</v>
      </c>
      <c r="I33" s="7" t="s">
        <v>221</v>
      </c>
      <c r="J33" s="104">
        <f>1.911*1137.46</f>
        <v>2173.68606</v>
      </c>
      <c r="K33" s="31">
        <f>E33/(J33/100)</f>
        <v>57.506004339927543</v>
      </c>
    </row>
    <row r="34" spans="1:11" ht="30.75" customHeight="1" thickBot="1" x14ac:dyDescent="0.3">
      <c r="A34" s="7">
        <v>2</v>
      </c>
      <c r="B34" s="6" t="s">
        <v>291</v>
      </c>
      <c r="C34" s="7" t="s">
        <v>292</v>
      </c>
      <c r="D34" s="7">
        <v>5</v>
      </c>
      <c r="E34" s="7">
        <v>1000</v>
      </c>
      <c r="F34" s="7">
        <f t="shared" si="3"/>
        <v>5000</v>
      </c>
      <c r="G34" s="57" t="s">
        <v>380</v>
      </c>
      <c r="H34" s="7" t="s">
        <v>194</v>
      </c>
      <c r="I34" s="7" t="s">
        <v>249</v>
      </c>
      <c r="J34" s="104">
        <f>0.85*1137.46</f>
        <v>966.84100000000001</v>
      </c>
      <c r="K34" s="31">
        <f>E34/(J34/100)</f>
        <v>103.42962286456616</v>
      </c>
    </row>
    <row r="35" spans="1:11" x14ac:dyDescent="0.25">
      <c r="A35" s="125" t="s">
        <v>293</v>
      </c>
      <c r="B35" s="126"/>
      <c r="C35" s="126"/>
      <c r="D35" s="126"/>
      <c r="E35" s="126"/>
      <c r="F35" s="126"/>
      <c r="K35" s="31"/>
    </row>
    <row r="36" spans="1:11" ht="36" customHeight="1" thickBot="1" x14ac:dyDescent="0.3">
      <c r="A36" s="7">
        <v>1</v>
      </c>
      <c r="B36" s="6" t="s">
        <v>294</v>
      </c>
      <c r="C36" s="7" t="s">
        <v>295</v>
      </c>
      <c r="D36" s="7">
        <v>1</v>
      </c>
      <c r="E36" s="7">
        <v>1535</v>
      </c>
      <c r="F36" s="7">
        <f t="shared" si="3"/>
        <v>1535</v>
      </c>
      <c r="G36" s="57" t="s">
        <v>368</v>
      </c>
      <c r="H36" s="7" t="s">
        <v>195</v>
      </c>
      <c r="I36" s="7">
        <v>12</v>
      </c>
      <c r="J36" s="104">
        <f>1.911*1137.46</f>
        <v>2173.68606</v>
      </c>
      <c r="K36" s="31">
        <f>E36/(J36/100)</f>
        <v>70.617373329431018</v>
      </c>
    </row>
    <row r="37" spans="1:11" ht="30.75" customHeight="1" thickBot="1" x14ac:dyDescent="0.3">
      <c r="A37" s="7">
        <v>2</v>
      </c>
      <c r="B37" s="6" t="s">
        <v>296</v>
      </c>
      <c r="C37" s="7" t="s">
        <v>224</v>
      </c>
      <c r="D37" s="7">
        <v>1</v>
      </c>
      <c r="E37" s="7">
        <v>1318</v>
      </c>
      <c r="F37" s="7">
        <f t="shared" si="3"/>
        <v>1318</v>
      </c>
      <c r="G37" s="57" t="s">
        <v>199</v>
      </c>
      <c r="H37" s="7" t="s">
        <v>198</v>
      </c>
      <c r="I37" s="7">
        <v>10</v>
      </c>
      <c r="J37" s="104">
        <f>1.23*1137.46</f>
        <v>1399.0758000000001</v>
      </c>
      <c r="K37" s="31">
        <f>E37/(J37/100)</f>
        <v>94.205045931035315</v>
      </c>
    </row>
    <row r="38" spans="1:11" ht="32.25" thickBot="1" x14ac:dyDescent="0.3">
      <c r="A38" s="7">
        <v>3</v>
      </c>
      <c r="B38" s="6" t="s">
        <v>297</v>
      </c>
      <c r="C38" s="7" t="s">
        <v>298</v>
      </c>
      <c r="D38" s="7">
        <v>2</v>
      </c>
      <c r="E38" s="7">
        <v>1080</v>
      </c>
      <c r="F38" s="7">
        <f t="shared" si="3"/>
        <v>2160</v>
      </c>
      <c r="G38" s="57" t="s">
        <v>199</v>
      </c>
      <c r="H38" s="7" t="s">
        <v>196</v>
      </c>
      <c r="I38" s="7" t="s">
        <v>250</v>
      </c>
      <c r="J38" s="104">
        <f>1.017*1137.46</f>
        <v>1156.79682</v>
      </c>
      <c r="K38" s="31">
        <f>E38/(J38/100)</f>
        <v>93.361252497218999</v>
      </c>
    </row>
    <row r="39" spans="1:11" ht="16.5" thickBot="1" x14ac:dyDescent="0.3">
      <c r="A39" s="7">
        <v>4</v>
      </c>
      <c r="B39" s="6" t="s">
        <v>299</v>
      </c>
      <c r="C39" s="7" t="s">
        <v>298</v>
      </c>
      <c r="D39" s="7">
        <v>3</v>
      </c>
      <c r="E39" s="7">
        <v>1030</v>
      </c>
      <c r="F39" s="7">
        <f t="shared" si="3"/>
        <v>3090</v>
      </c>
      <c r="G39" s="57" t="s">
        <v>199</v>
      </c>
      <c r="H39" s="7" t="s">
        <v>196</v>
      </c>
      <c r="I39" s="7" t="s">
        <v>250</v>
      </c>
      <c r="J39" s="104">
        <f>1.017*1137.46</f>
        <v>1156.79682</v>
      </c>
      <c r="K39" s="31">
        <f>E39/(J39/100)</f>
        <v>89.03897228901441</v>
      </c>
    </row>
    <row r="40" spans="1:11" ht="16.5" thickBot="1" x14ac:dyDescent="0.3">
      <c r="A40" s="7">
        <v>5</v>
      </c>
      <c r="B40" s="6" t="s">
        <v>300</v>
      </c>
      <c r="C40" s="7" t="s">
        <v>301</v>
      </c>
      <c r="D40" s="7">
        <v>2</v>
      </c>
      <c r="E40" s="7">
        <v>1080</v>
      </c>
      <c r="F40" s="7">
        <f t="shared" si="3"/>
        <v>2160</v>
      </c>
      <c r="G40" s="57" t="s">
        <v>382</v>
      </c>
      <c r="H40" s="7" t="s">
        <v>200</v>
      </c>
      <c r="I40" s="7" t="s">
        <v>249</v>
      </c>
      <c r="J40" s="104">
        <f>0.85*1137.46</f>
        <v>966.84100000000001</v>
      </c>
      <c r="K40" s="31">
        <f>E40/(J40/100)</f>
        <v>111.70399269373145</v>
      </c>
    </row>
    <row r="41" spans="1:11" ht="25.5" customHeight="1" x14ac:dyDescent="0.25">
      <c r="A41" s="125" t="s">
        <v>302</v>
      </c>
      <c r="B41" s="126"/>
      <c r="C41" s="126"/>
      <c r="D41" s="126"/>
      <c r="E41" s="126"/>
      <c r="F41" s="126"/>
      <c r="K41" s="31"/>
    </row>
    <row r="42" spans="1:11" ht="16.5" thickBot="1" x14ac:dyDescent="0.3">
      <c r="A42" s="7">
        <v>1</v>
      </c>
      <c r="B42" s="6" t="s">
        <v>262</v>
      </c>
      <c r="C42" s="7" t="s">
        <v>154</v>
      </c>
      <c r="D42" s="7">
        <v>1</v>
      </c>
      <c r="E42" s="7">
        <v>1535</v>
      </c>
      <c r="F42" s="7">
        <f t="shared" si="3"/>
        <v>1535</v>
      </c>
      <c r="G42" s="57" t="s">
        <v>381</v>
      </c>
      <c r="H42" s="7" t="s">
        <v>214</v>
      </c>
      <c r="I42" s="7" t="s">
        <v>221</v>
      </c>
      <c r="J42" s="104">
        <f>1.911*1137.46</f>
        <v>2173.68606</v>
      </c>
      <c r="K42" s="31">
        <f>E42/(J42/100)</f>
        <v>70.617373329431018</v>
      </c>
    </row>
    <row r="43" spans="1:11" ht="42.75" customHeight="1" thickBot="1" x14ac:dyDescent="0.3">
      <c r="A43" s="7">
        <v>2</v>
      </c>
      <c r="B43" s="6" t="s">
        <v>238</v>
      </c>
      <c r="C43" s="7" t="s">
        <v>303</v>
      </c>
      <c r="D43" s="7">
        <v>4</v>
      </c>
      <c r="E43" s="7">
        <v>1155</v>
      </c>
      <c r="F43" s="7">
        <f t="shared" si="3"/>
        <v>4620</v>
      </c>
      <c r="G43" s="57" t="s">
        <v>381</v>
      </c>
      <c r="H43" s="7" t="s">
        <v>196</v>
      </c>
      <c r="I43" s="7" t="s">
        <v>251</v>
      </c>
      <c r="J43" s="104">
        <f>1.23*1137.46</f>
        <v>1399.0758000000001</v>
      </c>
      <c r="K43" s="31">
        <f>E43/(J43/100)</f>
        <v>82.554497762022606</v>
      </c>
    </row>
    <row r="44" spans="1:11" ht="45.75" customHeight="1" thickBot="1" x14ac:dyDescent="0.3">
      <c r="A44" s="7">
        <v>3</v>
      </c>
      <c r="B44" s="6" t="s">
        <v>304</v>
      </c>
      <c r="C44" s="7" t="s">
        <v>305</v>
      </c>
      <c r="D44" s="7">
        <v>1</v>
      </c>
      <c r="E44" s="7">
        <v>1155</v>
      </c>
      <c r="F44" s="7">
        <f t="shared" si="3"/>
        <v>1155</v>
      </c>
      <c r="G44" s="57" t="s">
        <v>381</v>
      </c>
      <c r="H44" s="7" t="s">
        <v>196</v>
      </c>
      <c r="I44" s="7" t="s">
        <v>251</v>
      </c>
      <c r="J44" s="104">
        <f>1.23*1137.46</f>
        <v>1399.0758000000001</v>
      </c>
      <c r="K44" s="31">
        <f>E44/(J44/100)</f>
        <v>82.554497762022606</v>
      </c>
    </row>
    <row r="45" spans="1:11" ht="22.5" customHeight="1" x14ac:dyDescent="0.25">
      <c r="A45" s="125" t="s">
        <v>306</v>
      </c>
      <c r="B45" s="126"/>
      <c r="C45" s="126"/>
      <c r="D45" s="126"/>
      <c r="E45" s="126"/>
      <c r="F45" s="126"/>
      <c r="K45" s="31"/>
    </row>
    <row r="46" spans="1:11" ht="16.5" thickBot="1" x14ac:dyDescent="0.3">
      <c r="A46" s="7">
        <v>1</v>
      </c>
      <c r="B46" s="6" t="s">
        <v>262</v>
      </c>
      <c r="C46" s="7" t="s">
        <v>154</v>
      </c>
      <c r="D46" s="7">
        <v>1</v>
      </c>
      <c r="E46" s="7">
        <v>1540</v>
      </c>
      <c r="F46" s="7">
        <f t="shared" si="3"/>
        <v>1540</v>
      </c>
      <c r="G46" s="7">
        <v>36</v>
      </c>
      <c r="H46" s="7" t="s">
        <v>213</v>
      </c>
      <c r="I46" s="7">
        <v>12</v>
      </c>
      <c r="J46" s="104">
        <f>1.911*1137.46</f>
        <v>2173.68606</v>
      </c>
      <c r="K46" s="31">
        <f t="shared" ref="K46:K54" si="4">E46/(J46/100)</f>
        <v>70.847397346790729</v>
      </c>
    </row>
    <row r="47" spans="1:11" ht="16.5" thickBot="1" x14ac:dyDescent="0.3">
      <c r="A47" s="7">
        <v>2</v>
      </c>
      <c r="B47" s="6" t="s">
        <v>307</v>
      </c>
      <c r="C47" s="7" t="s">
        <v>308</v>
      </c>
      <c r="D47" s="7">
        <v>1</v>
      </c>
      <c r="E47" s="7">
        <v>1075</v>
      </c>
      <c r="F47" s="7">
        <f t="shared" si="3"/>
        <v>1075</v>
      </c>
      <c r="G47" s="57" t="s">
        <v>212</v>
      </c>
      <c r="H47" s="7" t="s">
        <v>198</v>
      </c>
      <c r="I47" s="7" t="s">
        <v>251</v>
      </c>
      <c r="J47" s="104">
        <f>1.23*1137.46</f>
        <v>1399.0758000000001</v>
      </c>
      <c r="K47" s="31">
        <f t="shared" si="4"/>
        <v>76.836437310973423</v>
      </c>
    </row>
    <row r="48" spans="1:11" ht="32.25" thickBot="1" x14ac:dyDescent="0.3">
      <c r="A48" s="7">
        <v>3</v>
      </c>
      <c r="B48" s="6" t="s">
        <v>309</v>
      </c>
      <c r="C48" s="7" t="s">
        <v>147</v>
      </c>
      <c r="D48" s="7">
        <v>1</v>
      </c>
      <c r="E48" s="7">
        <v>1155</v>
      </c>
      <c r="F48" s="7">
        <f t="shared" si="3"/>
        <v>1155</v>
      </c>
      <c r="G48" s="57" t="s">
        <v>383</v>
      </c>
      <c r="H48" s="7" t="s">
        <v>214</v>
      </c>
      <c r="I48" s="7" t="s">
        <v>251</v>
      </c>
      <c r="J48" s="104">
        <f>1.23*1137.46</f>
        <v>1399.0758000000001</v>
      </c>
      <c r="K48" s="31">
        <f t="shared" si="4"/>
        <v>82.554497762022606</v>
      </c>
    </row>
    <row r="49" spans="1:11" ht="32.25" customHeight="1" thickBot="1" x14ac:dyDescent="0.3">
      <c r="A49" s="7">
        <v>4</v>
      </c>
      <c r="B49" s="6" t="s">
        <v>310</v>
      </c>
      <c r="C49" s="7" t="s">
        <v>303</v>
      </c>
      <c r="D49" s="7">
        <v>1</v>
      </c>
      <c r="E49" s="7">
        <v>1155</v>
      </c>
      <c r="F49" s="7">
        <f t="shared" si="3"/>
        <v>1155</v>
      </c>
      <c r="G49" s="57" t="s">
        <v>377</v>
      </c>
      <c r="H49" s="7" t="s">
        <v>196</v>
      </c>
      <c r="I49" s="7" t="s">
        <v>250</v>
      </c>
      <c r="J49" s="104">
        <f>1.017*1137.46</f>
        <v>1156.79682</v>
      </c>
      <c r="K49" s="31">
        <f t="shared" si="4"/>
        <v>99.844672809525875</v>
      </c>
    </row>
    <row r="50" spans="1:11" ht="16.5" thickBot="1" x14ac:dyDescent="0.3">
      <c r="A50" s="7">
        <v>5</v>
      </c>
      <c r="B50" s="6" t="s">
        <v>311</v>
      </c>
      <c r="C50" s="7" t="s">
        <v>312</v>
      </c>
      <c r="D50" s="7">
        <v>1</v>
      </c>
      <c r="E50" s="7">
        <v>1106</v>
      </c>
      <c r="F50" s="7">
        <f t="shared" si="3"/>
        <v>1106</v>
      </c>
      <c r="G50" s="57" t="s">
        <v>384</v>
      </c>
      <c r="H50" s="7" t="s">
        <v>196</v>
      </c>
      <c r="I50" s="7" t="s">
        <v>251</v>
      </c>
      <c r="J50" s="104">
        <f>1.23*1137.46</f>
        <v>1399.0758000000001</v>
      </c>
      <c r="K50" s="31">
        <f t="shared" si="4"/>
        <v>79.052185735754975</v>
      </c>
    </row>
    <row r="51" spans="1:11" ht="32.25" thickBot="1" x14ac:dyDescent="0.3">
      <c r="A51" s="7">
        <v>6</v>
      </c>
      <c r="B51" s="6" t="s">
        <v>313</v>
      </c>
      <c r="C51" s="7" t="s">
        <v>314</v>
      </c>
      <c r="D51" s="7">
        <v>1</v>
      </c>
      <c r="E51" s="7">
        <v>952</v>
      </c>
      <c r="F51" s="7">
        <f t="shared" si="3"/>
        <v>952</v>
      </c>
      <c r="G51" s="57" t="s">
        <v>384</v>
      </c>
      <c r="H51" s="7" t="s">
        <v>194</v>
      </c>
      <c r="I51" s="7" t="s">
        <v>249</v>
      </c>
      <c r="J51" s="104">
        <f>0.85*1137.46</f>
        <v>966.84100000000001</v>
      </c>
      <c r="K51" s="31">
        <f t="shared" si="4"/>
        <v>98.46500096706697</v>
      </c>
    </row>
    <row r="52" spans="1:11" ht="32.25" thickBot="1" x14ac:dyDescent="0.3">
      <c r="A52" s="7">
        <v>7</v>
      </c>
      <c r="B52" s="6" t="s">
        <v>315</v>
      </c>
      <c r="C52" s="7" t="s">
        <v>316</v>
      </c>
      <c r="D52" s="7">
        <v>1</v>
      </c>
      <c r="E52" s="7">
        <v>1155</v>
      </c>
      <c r="F52" s="7">
        <f t="shared" si="3"/>
        <v>1155</v>
      </c>
      <c r="G52" s="57" t="s">
        <v>375</v>
      </c>
      <c r="H52" s="7" t="s">
        <v>196</v>
      </c>
      <c r="I52" s="7">
        <v>11</v>
      </c>
      <c r="J52" s="104">
        <f>1.535*1137.46</f>
        <v>1746.0011</v>
      </c>
      <c r="K52" s="31">
        <f t="shared" si="4"/>
        <v>66.151161073151684</v>
      </c>
    </row>
    <row r="53" spans="1:11" ht="37.5" customHeight="1" thickBot="1" x14ac:dyDescent="0.3">
      <c r="A53" s="7">
        <v>8</v>
      </c>
      <c r="B53" s="6" t="s">
        <v>318</v>
      </c>
      <c r="C53" s="7" t="s">
        <v>316</v>
      </c>
      <c r="D53" s="7">
        <v>1</v>
      </c>
      <c r="E53" s="7">
        <v>1106</v>
      </c>
      <c r="F53" s="7">
        <f t="shared" si="3"/>
        <v>1106</v>
      </c>
      <c r="G53" s="57" t="s">
        <v>375</v>
      </c>
      <c r="H53" s="7" t="s">
        <v>194</v>
      </c>
      <c r="I53" s="7" t="s">
        <v>250</v>
      </c>
      <c r="J53" s="104">
        <f>1.017*1137.46</f>
        <v>1156.79682</v>
      </c>
      <c r="K53" s="31">
        <f t="shared" si="4"/>
        <v>95.60883820548537</v>
      </c>
    </row>
    <row r="54" spans="1:11" ht="33.75" customHeight="1" thickBot="1" x14ac:dyDescent="0.3">
      <c r="A54" s="7">
        <v>9</v>
      </c>
      <c r="B54" s="6" t="s">
        <v>319</v>
      </c>
      <c r="C54" s="7" t="s">
        <v>320</v>
      </c>
      <c r="D54" s="7">
        <v>1</v>
      </c>
      <c r="E54" s="7">
        <v>1155</v>
      </c>
      <c r="F54" s="7">
        <f t="shared" si="3"/>
        <v>1155</v>
      </c>
      <c r="G54" s="57" t="s">
        <v>374</v>
      </c>
      <c r="H54" s="7" t="s">
        <v>399</v>
      </c>
      <c r="I54" s="7">
        <v>11</v>
      </c>
      <c r="J54" s="104">
        <f>1.535*1137.46</f>
        <v>1746.0011</v>
      </c>
      <c r="K54" s="31">
        <f t="shared" si="4"/>
        <v>66.151161073151684</v>
      </c>
    </row>
    <row r="55" spans="1:11" x14ac:dyDescent="0.25">
      <c r="A55" s="125" t="s">
        <v>321</v>
      </c>
      <c r="B55" s="126"/>
      <c r="C55" s="126"/>
      <c r="D55" s="126"/>
      <c r="E55" s="126"/>
      <c r="F55" s="126"/>
      <c r="K55" s="31"/>
    </row>
    <row r="56" spans="1:11" ht="16.5" thickBot="1" x14ac:dyDescent="0.3">
      <c r="A56" s="7">
        <v>1</v>
      </c>
      <c r="B56" s="6" t="s">
        <v>322</v>
      </c>
      <c r="C56" s="7" t="s">
        <v>154</v>
      </c>
      <c r="D56" s="7">
        <v>1</v>
      </c>
      <c r="E56" s="7">
        <v>1535</v>
      </c>
      <c r="F56" s="7">
        <f t="shared" si="3"/>
        <v>1535</v>
      </c>
      <c r="G56" s="57" t="s">
        <v>212</v>
      </c>
      <c r="H56" s="7" t="s">
        <v>385</v>
      </c>
      <c r="I56" s="7" t="s">
        <v>221</v>
      </c>
      <c r="J56" s="104">
        <f>1.911*1137.46</f>
        <v>2173.68606</v>
      </c>
      <c r="K56" s="31">
        <f>E56/(J56/100)</f>
        <v>70.617373329431018</v>
      </c>
    </row>
    <row r="57" spans="1:11" ht="16.5" thickBot="1" x14ac:dyDescent="0.3">
      <c r="A57" s="7">
        <v>2</v>
      </c>
      <c r="B57" s="6" t="s">
        <v>323</v>
      </c>
      <c r="C57" s="7" t="s">
        <v>324</v>
      </c>
      <c r="D57" s="7">
        <v>1</v>
      </c>
      <c r="E57" s="7">
        <v>1200</v>
      </c>
      <c r="F57" s="7">
        <f t="shared" si="3"/>
        <v>1200</v>
      </c>
      <c r="G57" s="57" t="s">
        <v>212</v>
      </c>
      <c r="H57" s="7" t="s">
        <v>198</v>
      </c>
      <c r="I57" s="7" t="s">
        <v>251</v>
      </c>
      <c r="J57" s="104">
        <f>1.23*1137.46</f>
        <v>1399.0758000000001</v>
      </c>
      <c r="K57" s="31">
        <f>E57/(J57/100)</f>
        <v>85.770906765737777</v>
      </c>
    </row>
    <row r="58" spans="1:11" ht="16.5" thickBot="1" x14ac:dyDescent="0.3">
      <c r="A58" s="7">
        <v>3</v>
      </c>
      <c r="B58" s="6" t="s">
        <v>325</v>
      </c>
      <c r="C58" s="7" t="s">
        <v>326</v>
      </c>
      <c r="D58" s="7">
        <v>2</v>
      </c>
      <c r="E58" s="7">
        <v>1200</v>
      </c>
      <c r="F58" s="7">
        <f t="shared" si="3"/>
        <v>2400</v>
      </c>
      <c r="G58" s="57" t="s">
        <v>212</v>
      </c>
      <c r="H58" s="7" t="s">
        <v>198</v>
      </c>
      <c r="I58" s="7" t="s">
        <v>251</v>
      </c>
      <c r="J58" s="104">
        <f>1.23*1137.46</f>
        <v>1399.0758000000001</v>
      </c>
      <c r="K58" s="31">
        <f>E58/(J58/100)</f>
        <v>85.770906765737777</v>
      </c>
    </row>
    <row r="59" spans="1:11" ht="26.25" customHeight="1" thickBot="1" x14ac:dyDescent="0.3">
      <c r="A59" s="7">
        <v>4</v>
      </c>
      <c r="B59" s="6" t="s">
        <v>327</v>
      </c>
      <c r="C59" s="7" t="s">
        <v>328</v>
      </c>
      <c r="D59" s="7">
        <v>1</v>
      </c>
      <c r="E59" s="7">
        <v>940</v>
      </c>
      <c r="F59" s="7">
        <f t="shared" si="3"/>
        <v>940</v>
      </c>
      <c r="G59" s="57" t="s">
        <v>212</v>
      </c>
      <c r="H59" s="7" t="s">
        <v>195</v>
      </c>
      <c r="I59" s="7" t="s">
        <v>237</v>
      </c>
      <c r="J59" s="104">
        <f>0.666*1137.46</f>
        <v>757.54836000000012</v>
      </c>
      <c r="K59" s="31">
        <f>E59/(J59/100)</f>
        <v>124.08448749067318</v>
      </c>
    </row>
    <row r="60" spans="1:11" ht="16.5" thickBot="1" x14ac:dyDescent="0.3">
      <c r="A60" s="7">
        <v>5</v>
      </c>
      <c r="B60" s="6" t="s">
        <v>329</v>
      </c>
      <c r="C60" s="7" t="s">
        <v>330</v>
      </c>
      <c r="D60" s="7">
        <v>1</v>
      </c>
      <c r="E60" s="7">
        <v>952</v>
      </c>
      <c r="F60" s="7">
        <f t="shared" si="3"/>
        <v>952</v>
      </c>
      <c r="G60" s="57" t="s">
        <v>317</v>
      </c>
      <c r="H60" s="7" t="s">
        <v>195</v>
      </c>
      <c r="I60" s="7" t="s">
        <v>249</v>
      </c>
      <c r="J60" s="104">
        <f>0.85*1137.46</f>
        <v>966.84100000000001</v>
      </c>
      <c r="K60" s="31">
        <f>E60/(J60/100)</f>
        <v>98.46500096706697</v>
      </c>
    </row>
    <row r="61" spans="1:11" ht="24.75" customHeight="1" x14ac:dyDescent="0.25">
      <c r="A61" s="123" t="s">
        <v>331</v>
      </c>
      <c r="B61" s="124"/>
      <c r="C61" s="124"/>
      <c r="D61" s="124"/>
      <c r="E61" s="124"/>
      <c r="F61" s="124"/>
      <c r="K61" s="31"/>
    </row>
    <row r="62" spans="1:11" ht="16.5" thickBot="1" x14ac:dyDescent="0.3">
      <c r="A62" s="7">
        <v>1</v>
      </c>
      <c r="B62" s="6" t="s">
        <v>262</v>
      </c>
      <c r="C62" s="7" t="s">
        <v>154</v>
      </c>
      <c r="D62" s="7">
        <v>1</v>
      </c>
      <c r="E62" s="7">
        <v>1535</v>
      </c>
      <c r="F62" s="7">
        <f t="shared" si="3"/>
        <v>1535</v>
      </c>
      <c r="G62" s="57" t="s">
        <v>212</v>
      </c>
      <c r="H62" s="7" t="s">
        <v>213</v>
      </c>
      <c r="I62" s="7" t="s">
        <v>221</v>
      </c>
      <c r="J62" s="104">
        <f>1.911*1137.46</f>
        <v>2173.68606</v>
      </c>
      <c r="K62" s="31">
        <f t="shared" ref="K62:K70" si="5">E62/(J62/100)</f>
        <v>70.617373329431018</v>
      </c>
    </row>
    <row r="63" spans="1:11" ht="29.25" customHeight="1" thickBot="1" x14ac:dyDescent="0.3">
      <c r="A63" s="7">
        <v>2</v>
      </c>
      <c r="B63" s="6" t="s">
        <v>332</v>
      </c>
      <c r="C63" s="7" t="s">
        <v>333</v>
      </c>
      <c r="D63" s="7">
        <v>3</v>
      </c>
      <c r="E63" s="7">
        <v>952</v>
      </c>
      <c r="F63" s="7">
        <f t="shared" si="3"/>
        <v>2856</v>
      </c>
      <c r="G63" s="57" t="s">
        <v>188</v>
      </c>
      <c r="H63" s="7" t="s">
        <v>196</v>
      </c>
      <c r="I63" s="7" t="s">
        <v>249</v>
      </c>
      <c r="J63" s="104">
        <f>0.85*1137.46</f>
        <v>966.84100000000001</v>
      </c>
      <c r="K63" s="31">
        <f t="shared" si="5"/>
        <v>98.46500096706697</v>
      </c>
    </row>
    <row r="64" spans="1:11" ht="35.25" customHeight="1" thickBot="1" x14ac:dyDescent="0.3">
      <c r="A64" s="7">
        <v>3</v>
      </c>
      <c r="B64" s="6" t="s">
        <v>347</v>
      </c>
      <c r="C64" s="56" t="s">
        <v>348</v>
      </c>
      <c r="D64" s="7">
        <v>1</v>
      </c>
      <c r="E64" s="7">
        <v>952</v>
      </c>
      <c r="F64" s="7">
        <f t="shared" si="3"/>
        <v>952</v>
      </c>
      <c r="G64" s="57" t="s">
        <v>212</v>
      </c>
      <c r="H64" s="7" t="s">
        <v>194</v>
      </c>
      <c r="I64" s="7" t="s">
        <v>249</v>
      </c>
      <c r="J64" s="104">
        <f>0.85*1137.46</f>
        <v>966.84100000000001</v>
      </c>
      <c r="K64" s="31">
        <f t="shared" si="5"/>
        <v>98.46500096706697</v>
      </c>
    </row>
    <row r="65" spans="1:11" ht="16.5" thickBot="1" x14ac:dyDescent="0.3">
      <c r="A65" s="7">
        <v>4</v>
      </c>
      <c r="B65" s="6" t="s">
        <v>334</v>
      </c>
      <c r="C65" s="7" t="s">
        <v>335</v>
      </c>
      <c r="D65" s="7">
        <v>1</v>
      </c>
      <c r="E65" s="7">
        <v>1030</v>
      </c>
      <c r="F65" s="7">
        <f t="shared" si="3"/>
        <v>1030</v>
      </c>
      <c r="G65" s="57" t="s">
        <v>212</v>
      </c>
      <c r="H65" s="7" t="s">
        <v>196</v>
      </c>
      <c r="I65" s="7" t="s">
        <v>250</v>
      </c>
      <c r="J65" s="104">
        <f>1.017*1137.46</f>
        <v>1156.79682</v>
      </c>
      <c r="K65" s="31">
        <f t="shared" si="5"/>
        <v>89.03897228901441</v>
      </c>
    </row>
    <row r="66" spans="1:11" ht="32.25" thickBot="1" x14ac:dyDescent="0.3">
      <c r="A66" s="7">
        <v>5</v>
      </c>
      <c r="B66" s="6" t="s">
        <v>336</v>
      </c>
      <c r="C66" s="7" t="s">
        <v>333</v>
      </c>
      <c r="D66" s="7">
        <v>1</v>
      </c>
      <c r="E66" s="7">
        <v>1030</v>
      </c>
      <c r="F66" s="7">
        <f t="shared" si="3"/>
        <v>1030</v>
      </c>
      <c r="G66" s="57" t="s">
        <v>188</v>
      </c>
      <c r="H66" s="7" t="s">
        <v>196</v>
      </c>
      <c r="I66" s="7" t="s">
        <v>249</v>
      </c>
      <c r="J66" s="104">
        <f>0.85*1137.46</f>
        <v>966.84100000000001</v>
      </c>
      <c r="K66" s="31">
        <f t="shared" si="5"/>
        <v>106.53251155050313</v>
      </c>
    </row>
    <row r="67" spans="1:11" ht="32.25" thickBot="1" x14ac:dyDescent="0.3">
      <c r="A67" s="7">
        <v>6</v>
      </c>
      <c r="B67" s="6" t="s">
        <v>337</v>
      </c>
      <c r="C67" s="7" t="s">
        <v>338</v>
      </c>
      <c r="D67" s="7">
        <v>1</v>
      </c>
      <c r="E67" s="7">
        <v>952</v>
      </c>
      <c r="F67" s="7">
        <f t="shared" si="3"/>
        <v>952</v>
      </c>
      <c r="G67" s="57" t="s">
        <v>212</v>
      </c>
      <c r="H67" s="7" t="s">
        <v>194</v>
      </c>
      <c r="I67" s="7" t="s">
        <v>249</v>
      </c>
      <c r="J67" s="104">
        <f>0.85*1137.46</f>
        <v>966.84100000000001</v>
      </c>
      <c r="K67" s="31">
        <f t="shared" si="5"/>
        <v>98.46500096706697</v>
      </c>
    </row>
    <row r="68" spans="1:11" ht="50.25" customHeight="1" thickBot="1" x14ac:dyDescent="0.3">
      <c r="A68" s="7">
        <v>7</v>
      </c>
      <c r="B68" s="6" t="s">
        <v>339</v>
      </c>
      <c r="C68" s="7" t="s">
        <v>340</v>
      </c>
      <c r="D68" s="7">
        <v>1</v>
      </c>
      <c r="E68" s="7">
        <v>1070</v>
      </c>
      <c r="F68" s="7">
        <f t="shared" si="3"/>
        <v>1070</v>
      </c>
      <c r="G68" s="57" t="s">
        <v>386</v>
      </c>
      <c r="H68" s="7" t="s">
        <v>196</v>
      </c>
      <c r="I68" s="7" t="s">
        <v>250</v>
      </c>
      <c r="J68" s="104">
        <f>1.017*1137.46</f>
        <v>1156.79682</v>
      </c>
      <c r="K68" s="31">
        <f t="shared" si="5"/>
        <v>92.496796455578078</v>
      </c>
    </row>
    <row r="69" spans="1:11" ht="37.5" customHeight="1" thickBot="1" x14ac:dyDescent="0.3">
      <c r="A69" s="7">
        <v>8</v>
      </c>
      <c r="B69" s="6" t="s">
        <v>341</v>
      </c>
      <c r="C69" s="7" t="s">
        <v>340</v>
      </c>
      <c r="D69" s="7">
        <v>3</v>
      </c>
      <c r="E69" s="7">
        <v>952</v>
      </c>
      <c r="F69" s="7">
        <f t="shared" si="3"/>
        <v>2856</v>
      </c>
      <c r="G69" s="57" t="s">
        <v>386</v>
      </c>
      <c r="H69" s="7" t="s">
        <v>194</v>
      </c>
      <c r="I69" s="7" t="s">
        <v>249</v>
      </c>
      <c r="J69" s="104">
        <f>0.85*1137.46</f>
        <v>966.84100000000001</v>
      </c>
      <c r="K69" s="31">
        <f t="shared" si="5"/>
        <v>98.46500096706697</v>
      </c>
    </row>
    <row r="70" spans="1:11" ht="16.5" thickBot="1" x14ac:dyDescent="0.3">
      <c r="A70" s="7">
        <v>9</v>
      </c>
      <c r="B70" s="6" t="s">
        <v>342</v>
      </c>
      <c r="C70" s="7" t="s">
        <v>343</v>
      </c>
      <c r="D70" s="7">
        <v>1</v>
      </c>
      <c r="E70" s="7">
        <v>952</v>
      </c>
      <c r="F70" s="7">
        <f t="shared" si="3"/>
        <v>952</v>
      </c>
      <c r="G70" s="57" t="s">
        <v>387</v>
      </c>
      <c r="H70" s="7" t="s">
        <v>196</v>
      </c>
      <c r="I70" s="7" t="s">
        <v>249</v>
      </c>
      <c r="J70" s="104">
        <f>0.85*1137.46</f>
        <v>966.84100000000001</v>
      </c>
      <c r="K70" s="31">
        <f t="shared" si="5"/>
        <v>98.46500096706697</v>
      </c>
    </row>
    <row r="71" spans="1:11" ht="21" customHeight="1" x14ac:dyDescent="0.25">
      <c r="A71" s="123" t="s">
        <v>344</v>
      </c>
      <c r="B71" s="124"/>
      <c r="C71" s="124"/>
      <c r="D71" s="124"/>
      <c r="E71" s="124"/>
      <c r="F71" s="124"/>
      <c r="K71" s="31"/>
    </row>
    <row r="72" spans="1:11" ht="16.5" thickBot="1" x14ac:dyDescent="0.3">
      <c r="A72" s="7">
        <v>1</v>
      </c>
      <c r="B72" s="6" t="s">
        <v>262</v>
      </c>
      <c r="C72" s="7" t="s">
        <v>154</v>
      </c>
      <c r="D72" s="7">
        <v>1</v>
      </c>
      <c r="E72" s="7">
        <v>1535</v>
      </c>
      <c r="F72" s="7">
        <f t="shared" ref="F72:F76" si="6">ROUND(D72*E72,0)</f>
        <v>1535</v>
      </c>
      <c r="G72" s="57" t="s">
        <v>221</v>
      </c>
      <c r="H72" s="7" t="s">
        <v>198</v>
      </c>
      <c r="I72" s="7" t="s">
        <v>241</v>
      </c>
      <c r="J72" s="104">
        <f>1.535*1137.46</f>
        <v>1746.0011</v>
      </c>
      <c r="K72" s="31">
        <f>E72/(J72/100)</f>
        <v>87.915179434881239</v>
      </c>
    </row>
    <row r="73" spans="1:11" ht="16.5" thickBot="1" x14ac:dyDescent="0.3">
      <c r="A73" s="7">
        <v>2</v>
      </c>
      <c r="B73" s="6" t="s">
        <v>345</v>
      </c>
      <c r="C73" s="54">
        <v>121324</v>
      </c>
      <c r="D73" s="7">
        <v>1</v>
      </c>
      <c r="E73" s="7">
        <v>1030</v>
      </c>
      <c r="F73" s="7">
        <f t="shared" si="6"/>
        <v>1030</v>
      </c>
      <c r="G73" s="57" t="s">
        <v>221</v>
      </c>
      <c r="H73" s="7" t="s">
        <v>194</v>
      </c>
      <c r="I73" s="7" t="s">
        <v>251</v>
      </c>
      <c r="J73" s="104">
        <f>1.23*1137.46</f>
        <v>1399.0758000000001</v>
      </c>
      <c r="K73" s="31">
        <f>E73/(J73/100)</f>
        <v>73.620028307258252</v>
      </c>
    </row>
    <row r="74" spans="1:11" ht="16.5" thickBot="1" x14ac:dyDescent="0.3">
      <c r="A74" s="7">
        <v>3</v>
      </c>
      <c r="B74" s="6" t="s">
        <v>345</v>
      </c>
      <c r="C74" s="54">
        <v>121324</v>
      </c>
      <c r="D74" s="7">
        <v>0.2</v>
      </c>
      <c r="E74" s="7">
        <v>800</v>
      </c>
      <c r="F74" s="7">
        <f t="shared" si="6"/>
        <v>160</v>
      </c>
      <c r="G74" s="57" t="s">
        <v>221</v>
      </c>
      <c r="H74" s="7" t="s">
        <v>194</v>
      </c>
      <c r="I74" s="7" t="s">
        <v>251</v>
      </c>
      <c r="J74" s="104">
        <f>1.23*1137.46</f>
        <v>1399.0758000000001</v>
      </c>
      <c r="K74" s="31">
        <f>E74/(J74/100)</f>
        <v>57.180604510491847</v>
      </c>
    </row>
    <row r="75" spans="1:11" ht="32.25" customHeight="1" thickBot="1" x14ac:dyDescent="0.3">
      <c r="A75" s="7">
        <v>4</v>
      </c>
      <c r="B75" s="6" t="s">
        <v>346</v>
      </c>
      <c r="C75" s="7" t="s">
        <v>264</v>
      </c>
      <c r="D75" s="7">
        <v>1</v>
      </c>
      <c r="E75" s="7">
        <v>800</v>
      </c>
      <c r="F75" s="7">
        <f t="shared" si="6"/>
        <v>800</v>
      </c>
      <c r="G75" s="57" t="s">
        <v>371</v>
      </c>
      <c r="H75" s="7" t="s">
        <v>195</v>
      </c>
      <c r="I75" s="7" t="s">
        <v>237</v>
      </c>
      <c r="J75" s="104">
        <f>0.666*1137.46</f>
        <v>757.54836000000012</v>
      </c>
      <c r="K75" s="31">
        <f>E75/(J75/100)</f>
        <v>105.60381914099845</v>
      </c>
    </row>
    <row r="76" spans="1:11" ht="16.5" thickBot="1" x14ac:dyDescent="0.3">
      <c r="A76" s="7">
        <v>5</v>
      </c>
      <c r="B76" s="6" t="s">
        <v>10</v>
      </c>
      <c r="C76" s="7" t="s">
        <v>11</v>
      </c>
      <c r="D76" s="7">
        <v>0.5</v>
      </c>
      <c r="E76" s="7">
        <v>620</v>
      </c>
      <c r="F76" s="7">
        <f t="shared" si="6"/>
        <v>310</v>
      </c>
      <c r="G76" s="57" t="s">
        <v>367</v>
      </c>
      <c r="H76" s="7" t="s">
        <v>195</v>
      </c>
      <c r="I76" s="7" t="s">
        <v>187</v>
      </c>
      <c r="J76" s="104">
        <f>0.513*1137.46</f>
        <v>583.51697999999999</v>
      </c>
      <c r="K76" s="31">
        <f>E76/(J76/100)</f>
        <v>106.25226364449583</v>
      </c>
    </row>
    <row r="77" spans="1:11" ht="18" customHeight="1" x14ac:dyDescent="0.25">
      <c r="A77" s="4"/>
      <c r="B77" s="9" t="s">
        <v>84</v>
      </c>
      <c r="C77" s="4"/>
      <c r="D77" s="4">
        <f>SUM(D4:D76)</f>
        <v>106.2</v>
      </c>
      <c r="E77" s="4"/>
      <c r="F77" s="4">
        <f>SUM(F4:F76)</f>
        <v>117257</v>
      </c>
      <c r="G77" s="95"/>
      <c r="H77" s="66"/>
      <c r="I77" s="66"/>
      <c r="J77" s="66"/>
      <c r="K77" s="66"/>
    </row>
    <row r="78" spans="1:11" ht="18.75" customHeight="1" x14ac:dyDescent="0.25">
      <c r="G78" s="105"/>
      <c r="H78" s="8"/>
      <c r="I78" s="8"/>
      <c r="J78" s="8"/>
      <c r="K78" s="8"/>
    </row>
    <row r="79" spans="1:11" x14ac:dyDescent="0.25">
      <c r="G79" s="105"/>
      <c r="H79" s="8"/>
      <c r="I79" s="8"/>
      <c r="J79" s="8"/>
      <c r="K79" s="8"/>
    </row>
    <row r="80" spans="1:11" x14ac:dyDescent="0.25">
      <c r="G80" s="105"/>
      <c r="H80" s="8"/>
      <c r="I80" s="8"/>
      <c r="J80" s="8"/>
      <c r="K80" s="8"/>
    </row>
    <row r="81" spans="7:11" x14ac:dyDescent="0.25">
      <c r="G81" s="105"/>
      <c r="H81" s="8"/>
      <c r="I81" s="8"/>
      <c r="J81" s="8"/>
      <c r="K81" s="8"/>
    </row>
    <row r="82" spans="7:11" x14ac:dyDescent="0.25">
      <c r="G82" s="105"/>
      <c r="H82" s="8"/>
      <c r="I82" s="8"/>
      <c r="J82" s="8"/>
      <c r="K82" s="8"/>
    </row>
    <row r="83" spans="7:11" x14ac:dyDescent="0.25">
      <c r="G83" s="105"/>
      <c r="H83" s="8"/>
      <c r="I83" s="8"/>
      <c r="J83" s="8"/>
      <c r="K83" s="8"/>
    </row>
    <row r="84" spans="7:11" x14ac:dyDescent="0.25">
      <c r="G84" s="105"/>
      <c r="H84" s="8"/>
      <c r="I84" s="8"/>
      <c r="J84" s="8"/>
      <c r="K84" s="8"/>
    </row>
    <row r="85" spans="7:11" x14ac:dyDescent="0.25">
      <c r="G85" s="105"/>
      <c r="H85" s="8"/>
      <c r="I85" s="8"/>
      <c r="J85" s="8"/>
      <c r="K85" s="8"/>
    </row>
    <row r="86" spans="7:11" x14ac:dyDescent="0.25">
      <c r="G86" s="105"/>
      <c r="H86" s="8"/>
      <c r="I86" s="8"/>
      <c r="J86" s="8"/>
      <c r="K86" s="8"/>
    </row>
    <row r="87" spans="7:11" x14ac:dyDescent="0.25">
      <c r="G87" s="105"/>
      <c r="H87" s="8"/>
      <c r="I87" s="8"/>
      <c r="J87" s="8"/>
      <c r="K87" s="8"/>
    </row>
    <row r="88" spans="7:11" x14ac:dyDescent="0.25">
      <c r="G88" s="105"/>
      <c r="H88" s="8"/>
      <c r="I88" s="8"/>
      <c r="J88" s="8"/>
      <c r="K88" s="8"/>
    </row>
    <row r="89" spans="7:11" x14ac:dyDescent="0.25">
      <c r="G89" s="105"/>
      <c r="H89" s="8"/>
      <c r="I89" s="8"/>
      <c r="J89" s="8"/>
      <c r="K89" s="8"/>
    </row>
    <row r="90" spans="7:11" x14ac:dyDescent="0.25">
      <c r="G90" s="105"/>
      <c r="H90" s="8"/>
      <c r="I90" s="8"/>
      <c r="J90" s="8"/>
      <c r="K90" s="8"/>
    </row>
    <row r="91" spans="7:11" x14ac:dyDescent="0.25">
      <c r="G91" s="105"/>
      <c r="H91" s="8"/>
      <c r="I91" s="8"/>
      <c r="J91" s="8"/>
      <c r="K91" s="8"/>
    </row>
    <row r="92" spans="7:11" x14ac:dyDescent="0.25">
      <c r="G92" s="105"/>
      <c r="H92" s="8"/>
      <c r="I92" s="8"/>
      <c r="J92" s="8"/>
      <c r="K92" s="8"/>
    </row>
    <row r="93" spans="7:11" x14ac:dyDescent="0.25">
      <c r="G93" s="105"/>
      <c r="H93" s="8"/>
      <c r="I93" s="8"/>
      <c r="J93" s="8"/>
      <c r="K93" s="8"/>
    </row>
    <row r="94" spans="7:11" x14ac:dyDescent="0.25">
      <c r="G94" s="105"/>
      <c r="H94" s="8"/>
      <c r="I94" s="8"/>
      <c r="J94" s="8"/>
      <c r="K94" s="8"/>
    </row>
    <row r="95" spans="7:11" x14ac:dyDescent="0.25">
      <c r="G95" s="105"/>
      <c r="H95" s="8"/>
      <c r="I95" s="8"/>
      <c r="J95" s="8"/>
      <c r="K95" s="8"/>
    </row>
    <row r="96" spans="7:11" x14ac:dyDescent="0.25">
      <c r="G96" s="105"/>
      <c r="H96" s="8"/>
      <c r="I96" s="8"/>
      <c r="J96" s="8"/>
      <c r="K96" s="8"/>
    </row>
    <row r="97" spans="7:11" x14ac:dyDescent="0.25">
      <c r="G97" s="105"/>
      <c r="H97" s="8"/>
      <c r="I97" s="8"/>
      <c r="J97" s="8"/>
      <c r="K97" s="8"/>
    </row>
    <row r="98" spans="7:11" x14ac:dyDescent="0.25">
      <c r="G98" s="105"/>
      <c r="H98" s="8"/>
      <c r="I98" s="8"/>
      <c r="J98" s="8"/>
      <c r="K98" s="8"/>
    </row>
    <row r="99" spans="7:11" x14ac:dyDescent="0.25">
      <c r="G99" s="105"/>
      <c r="H99" s="8"/>
      <c r="I99" s="8"/>
      <c r="J99" s="8"/>
      <c r="K99" s="8"/>
    </row>
    <row r="100" spans="7:11" x14ac:dyDescent="0.25">
      <c r="G100" s="105"/>
      <c r="H100" s="8"/>
      <c r="I100" s="8"/>
      <c r="J100" s="8"/>
      <c r="K100" s="8"/>
    </row>
    <row r="101" spans="7:11" x14ac:dyDescent="0.25">
      <c r="G101" s="105"/>
      <c r="H101" s="8"/>
      <c r="I101" s="8"/>
      <c r="J101" s="8"/>
      <c r="K101" s="8"/>
    </row>
    <row r="102" spans="7:11" x14ac:dyDescent="0.25">
      <c r="G102" s="105"/>
      <c r="H102" s="8"/>
      <c r="I102" s="8"/>
      <c r="J102" s="8"/>
      <c r="K102" s="8"/>
    </row>
    <row r="103" spans="7:11" x14ac:dyDescent="0.25">
      <c r="G103" s="105"/>
      <c r="H103" s="8"/>
      <c r="I103" s="8"/>
      <c r="J103" s="8"/>
      <c r="K103" s="8"/>
    </row>
    <row r="104" spans="7:11" x14ac:dyDescent="0.25">
      <c r="G104" s="105"/>
      <c r="H104" s="8"/>
      <c r="I104" s="8"/>
      <c r="J104" s="8"/>
      <c r="K104" s="8"/>
    </row>
    <row r="105" spans="7:11" x14ac:dyDescent="0.25">
      <c r="G105" s="105"/>
      <c r="H105" s="8"/>
      <c r="I105" s="8"/>
      <c r="J105" s="8"/>
      <c r="K105" s="8"/>
    </row>
    <row r="106" spans="7:11" x14ac:dyDescent="0.25">
      <c r="G106" s="105"/>
      <c r="H106" s="8"/>
      <c r="I106" s="8"/>
      <c r="J106" s="8"/>
      <c r="K106" s="8"/>
    </row>
    <row r="107" spans="7:11" x14ac:dyDescent="0.25">
      <c r="G107" s="105"/>
      <c r="H107" s="8"/>
      <c r="I107" s="8"/>
      <c r="J107" s="8"/>
      <c r="K107" s="8"/>
    </row>
    <row r="108" spans="7:11" x14ac:dyDescent="0.25">
      <c r="G108" s="105"/>
      <c r="H108" s="8"/>
      <c r="I108" s="8"/>
      <c r="J108" s="8"/>
      <c r="K108" s="8"/>
    </row>
    <row r="109" spans="7:11" x14ac:dyDescent="0.25">
      <c r="G109" s="105"/>
      <c r="H109" s="8"/>
      <c r="I109" s="8"/>
      <c r="J109" s="8"/>
      <c r="K109" s="8"/>
    </row>
    <row r="110" spans="7:11" x14ac:dyDescent="0.25">
      <c r="G110" s="105"/>
      <c r="H110" s="8"/>
      <c r="I110" s="8"/>
      <c r="J110" s="8"/>
      <c r="K110" s="8"/>
    </row>
    <row r="111" spans="7:11" x14ac:dyDescent="0.25">
      <c r="G111" s="105"/>
      <c r="H111" s="8"/>
      <c r="I111" s="8"/>
      <c r="J111" s="8"/>
      <c r="K111" s="8"/>
    </row>
    <row r="112" spans="7:11" x14ac:dyDescent="0.25">
      <c r="G112" s="105"/>
      <c r="H112" s="8"/>
      <c r="I112" s="8"/>
      <c r="J112" s="8"/>
      <c r="K112" s="8"/>
    </row>
    <row r="113" spans="7:11" x14ac:dyDescent="0.25">
      <c r="G113" s="105"/>
      <c r="H113" s="8"/>
      <c r="I113" s="8"/>
      <c r="J113" s="8"/>
      <c r="K113" s="8"/>
    </row>
    <row r="114" spans="7:11" x14ac:dyDescent="0.25">
      <c r="G114" s="105"/>
      <c r="H114" s="8"/>
      <c r="I114" s="8"/>
      <c r="J114" s="8"/>
      <c r="K114" s="8"/>
    </row>
    <row r="115" spans="7:11" x14ac:dyDescent="0.25">
      <c r="G115" s="105"/>
      <c r="H115" s="8"/>
      <c r="I115" s="8"/>
      <c r="J115" s="8"/>
      <c r="K115" s="8"/>
    </row>
    <row r="116" spans="7:11" x14ac:dyDescent="0.25">
      <c r="G116" s="105"/>
      <c r="H116" s="8"/>
      <c r="I116" s="8"/>
      <c r="J116" s="8"/>
      <c r="K116" s="8"/>
    </row>
    <row r="117" spans="7:11" x14ac:dyDescent="0.25">
      <c r="G117" s="105"/>
      <c r="H117" s="8"/>
      <c r="I117" s="8"/>
      <c r="J117" s="8"/>
      <c r="K117" s="8"/>
    </row>
    <row r="118" spans="7:11" x14ac:dyDescent="0.25">
      <c r="G118" s="105"/>
      <c r="H118" s="8"/>
      <c r="I118" s="8"/>
      <c r="J118" s="8"/>
      <c r="K118" s="8"/>
    </row>
    <row r="119" spans="7:11" x14ac:dyDescent="0.25">
      <c r="G119" s="105"/>
      <c r="H119" s="8"/>
      <c r="I119" s="8"/>
      <c r="J119" s="8"/>
      <c r="K119" s="8"/>
    </row>
    <row r="120" spans="7:11" x14ac:dyDescent="0.25">
      <c r="G120" s="105"/>
      <c r="H120" s="8"/>
      <c r="I120" s="8"/>
      <c r="J120" s="8"/>
      <c r="K120" s="8"/>
    </row>
    <row r="121" spans="7:11" x14ac:dyDescent="0.25">
      <c r="G121" s="105"/>
      <c r="H121" s="8"/>
      <c r="I121" s="8"/>
      <c r="J121" s="8"/>
      <c r="K121" s="8"/>
    </row>
    <row r="122" spans="7:11" x14ac:dyDescent="0.25">
      <c r="G122" s="105"/>
      <c r="H122" s="8"/>
      <c r="I122" s="8"/>
      <c r="J122" s="8"/>
      <c r="K122" s="8"/>
    </row>
    <row r="123" spans="7:11" x14ac:dyDescent="0.25">
      <c r="G123" s="105"/>
      <c r="H123" s="8"/>
      <c r="I123" s="8"/>
      <c r="J123" s="8"/>
      <c r="K123" s="8"/>
    </row>
    <row r="124" spans="7:11" x14ac:dyDescent="0.25">
      <c r="G124" s="105"/>
      <c r="H124" s="8"/>
      <c r="I124" s="8"/>
      <c r="J124" s="8"/>
      <c r="K124" s="8"/>
    </row>
    <row r="125" spans="7:11" x14ac:dyDescent="0.25">
      <c r="G125" s="105"/>
      <c r="H125" s="8"/>
      <c r="I125" s="8"/>
      <c r="J125" s="8"/>
      <c r="K125" s="8"/>
    </row>
    <row r="126" spans="7:11" x14ac:dyDescent="0.25">
      <c r="G126" s="105"/>
      <c r="H126" s="8"/>
      <c r="I126" s="8"/>
      <c r="J126" s="8"/>
      <c r="K126" s="8"/>
    </row>
    <row r="127" spans="7:11" x14ac:dyDescent="0.25">
      <c r="G127" s="105"/>
      <c r="H127" s="8"/>
      <c r="I127" s="8"/>
      <c r="J127" s="8"/>
      <c r="K127" s="8"/>
    </row>
    <row r="128" spans="7:11" x14ac:dyDescent="0.25">
      <c r="G128" s="105"/>
      <c r="H128" s="8"/>
      <c r="I128" s="8"/>
      <c r="J128" s="8"/>
      <c r="K128" s="8"/>
    </row>
    <row r="129" spans="7:11" x14ac:dyDescent="0.25">
      <c r="G129" s="105"/>
      <c r="H129" s="8"/>
      <c r="I129" s="8"/>
      <c r="J129" s="8"/>
      <c r="K129" s="8"/>
    </row>
    <row r="130" spans="7:11" x14ac:dyDescent="0.25">
      <c r="G130" s="105"/>
      <c r="H130" s="8"/>
      <c r="I130" s="8"/>
      <c r="J130" s="8"/>
      <c r="K130" s="8"/>
    </row>
    <row r="131" spans="7:11" x14ac:dyDescent="0.25">
      <c r="G131" s="105"/>
      <c r="H131" s="8"/>
      <c r="I131" s="8"/>
      <c r="J131" s="8"/>
      <c r="K131" s="8"/>
    </row>
    <row r="132" spans="7:11" x14ac:dyDescent="0.25">
      <c r="G132" s="105"/>
      <c r="H132" s="8"/>
      <c r="I132" s="8"/>
      <c r="J132" s="8"/>
      <c r="K132" s="8"/>
    </row>
    <row r="133" spans="7:11" x14ac:dyDescent="0.25">
      <c r="G133" s="105"/>
      <c r="H133" s="8"/>
      <c r="I133" s="8"/>
      <c r="J133" s="8"/>
      <c r="K133" s="8"/>
    </row>
    <row r="134" spans="7:11" x14ac:dyDescent="0.25">
      <c r="G134" s="105"/>
      <c r="H134" s="8"/>
      <c r="I134" s="8"/>
      <c r="J134" s="8"/>
      <c r="K134" s="8"/>
    </row>
    <row r="135" spans="7:11" x14ac:dyDescent="0.25">
      <c r="G135" s="105"/>
      <c r="H135" s="8"/>
      <c r="I135" s="8"/>
      <c r="J135" s="8"/>
      <c r="K135" s="8"/>
    </row>
    <row r="136" spans="7:11" x14ac:dyDescent="0.25">
      <c r="G136" s="105"/>
      <c r="H136" s="8"/>
      <c r="I136" s="8"/>
      <c r="J136" s="8"/>
      <c r="K136" s="8"/>
    </row>
    <row r="137" spans="7:11" x14ac:dyDescent="0.25">
      <c r="G137" s="105"/>
      <c r="H137" s="8"/>
      <c r="I137" s="8"/>
      <c r="J137" s="8"/>
      <c r="K137" s="8"/>
    </row>
    <row r="138" spans="7:11" x14ac:dyDescent="0.25">
      <c r="G138" s="105"/>
      <c r="H138" s="8"/>
      <c r="I138" s="8"/>
      <c r="J138" s="8"/>
      <c r="K138" s="8"/>
    </row>
    <row r="139" spans="7:11" x14ac:dyDescent="0.25">
      <c r="G139" s="105"/>
      <c r="H139" s="8"/>
      <c r="I139" s="8"/>
      <c r="J139" s="8"/>
      <c r="K139" s="8"/>
    </row>
    <row r="140" spans="7:11" x14ac:dyDescent="0.25">
      <c r="G140" s="105"/>
      <c r="H140" s="8"/>
      <c r="I140" s="8"/>
      <c r="J140" s="8"/>
      <c r="K140" s="8"/>
    </row>
    <row r="141" spans="7:11" x14ac:dyDescent="0.25">
      <c r="G141" s="105"/>
      <c r="H141" s="8"/>
      <c r="I141" s="8"/>
      <c r="J141" s="8"/>
      <c r="K141" s="8"/>
    </row>
    <row r="142" spans="7:11" x14ac:dyDescent="0.25">
      <c r="G142" s="105"/>
      <c r="H142" s="8"/>
      <c r="I142" s="8"/>
      <c r="J142" s="8"/>
      <c r="K142" s="8"/>
    </row>
    <row r="143" spans="7:11" x14ac:dyDescent="0.25">
      <c r="G143" s="105"/>
      <c r="H143" s="8"/>
      <c r="I143" s="8"/>
      <c r="J143" s="8"/>
      <c r="K143" s="8"/>
    </row>
    <row r="144" spans="7:11" x14ac:dyDescent="0.25">
      <c r="G144" s="105"/>
      <c r="H144" s="8"/>
      <c r="I144" s="8"/>
      <c r="J144" s="8"/>
      <c r="K144" s="8"/>
    </row>
    <row r="145" spans="7:11" x14ac:dyDescent="0.25">
      <c r="G145" s="105"/>
      <c r="H145" s="8"/>
      <c r="I145" s="8"/>
      <c r="J145" s="8"/>
      <c r="K145" s="8"/>
    </row>
    <row r="146" spans="7:11" x14ac:dyDescent="0.25">
      <c r="G146" s="105"/>
      <c r="H146" s="8"/>
      <c r="I146" s="8"/>
      <c r="J146" s="8"/>
      <c r="K146" s="8"/>
    </row>
    <row r="147" spans="7:11" x14ac:dyDescent="0.25">
      <c r="G147" s="105"/>
      <c r="H147" s="8"/>
      <c r="I147" s="8"/>
      <c r="J147" s="8"/>
      <c r="K147" s="8"/>
    </row>
    <row r="148" spans="7:11" x14ac:dyDescent="0.25">
      <c r="G148" s="105"/>
      <c r="H148" s="8"/>
      <c r="I148" s="8"/>
      <c r="J148" s="8"/>
      <c r="K148" s="8"/>
    </row>
    <row r="149" spans="7:11" x14ac:dyDescent="0.25">
      <c r="G149" s="105"/>
      <c r="H149" s="8"/>
      <c r="I149" s="8"/>
      <c r="J149" s="8"/>
      <c r="K149" s="8"/>
    </row>
    <row r="150" spans="7:11" x14ac:dyDescent="0.25">
      <c r="G150" s="105"/>
      <c r="H150" s="8"/>
      <c r="I150" s="8"/>
      <c r="J150" s="8"/>
      <c r="K150" s="8"/>
    </row>
    <row r="151" spans="7:11" x14ac:dyDescent="0.25">
      <c r="G151" s="105"/>
      <c r="H151" s="8"/>
      <c r="I151" s="8"/>
      <c r="J151" s="8"/>
      <c r="K151" s="8"/>
    </row>
    <row r="152" spans="7:11" x14ac:dyDescent="0.25">
      <c r="G152" s="105"/>
      <c r="H152" s="8"/>
      <c r="I152" s="8"/>
      <c r="J152" s="8"/>
      <c r="K152" s="8"/>
    </row>
    <row r="153" spans="7:11" x14ac:dyDescent="0.25">
      <c r="G153" s="105"/>
      <c r="H153" s="8"/>
      <c r="I153" s="8"/>
      <c r="J153" s="8"/>
      <c r="K153" s="8"/>
    </row>
    <row r="154" spans="7:11" x14ac:dyDescent="0.25">
      <c r="G154" s="105"/>
      <c r="H154" s="8"/>
      <c r="I154" s="8"/>
      <c r="J154" s="8"/>
      <c r="K154" s="8"/>
    </row>
    <row r="155" spans="7:11" x14ac:dyDescent="0.25">
      <c r="G155" s="105"/>
      <c r="H155" s="8"/>
      <c r="I155" s="8"/>
      <c r="J155" s="8"/>
      <c r="K155" s="8"/>
    </row>
    <row r="156" spans="7:11" x14ac:dyDescent="0.25">
      <c r="G156" s="105"/>
      <c r="H156" s="8"/>
      <c r="I156" s="8"/>
      <c r="J156" s="8"/>
      <c r="K156" s="8"/>
    </row>
    <row r="157" spans="7:11" x14ac:dyDescent="0.25">
      <c r="G157" s="105"/>
      <c r="H157" s="8"/>
      <c r="I157" s="8"/>
      <c r="J157" s="8"/>
      <c r="K157" s="8"/>
    </row>
    <row r="158" spans="7:11" x14ac:dyDescent="0.25">
      <c r="G158" s="105"/>
      <c r="H158" s="8"/>
      <c r="I158" s="8"/>
      <c r="J158" s="8"/>
      <c r="K158" s="8"/>
    </row>
    <row r="159" spans="7:11" x14ac:dyDescent="0.25">
      <c r="G159" s="105"/>
      <c r="H159" s="8"/>
      <c r="I159" s="8"/>
      <c r="J159" s="8"/>
      <c r="K159" s="8"/>
    </row>
    <row r="160" spans="7:11" x14ac:dyDescent="0.25">
      <c r="G160" s="105"/>
      <c r="H160" s="8"/>
      <c r="I160" s="8"/>
      <c r="J160" s="8"/>
      <c r="K160" s="8"/>
    </row>
    <row r="161" spans="7:11" x14ac:dyDescent="0.25">
      <c r="G161" s="105"/>
      <c r="H161" s="8"/>
      <c r="I161" s="8"/>
      <c r="J161" s="8"/>
      <c r="K161" s="8"/>
    </row>
    <row r="162" spans="7:11" x14ac:dyDescent="0.25">
      <c r="G162" s="105"/>
      <c r="H162" s="8"/>
      <c r="I162" s="8"/>
      <c r="J162" s="8"/>
      <c r="K162" s="8"/>
    </row>
    <row r="163" spans="7:11" x14ac:dyDescent="0.25">
      <c r="G163" s="105"/>
      <c r="H163" s="8"/>
      <c r="I163" s="8"/>
      <c r="J163" s="8"/>
      <c r="K163" s="8"/>
    </row>
    <row r="164" spans="7:11" x14ac:dyDescent="0.25">
      <c r="G164" s="105"/>
      <c r="H164" s="8"/>
      <c r="I164" s="8"/>
      <c r="J164" s="8"/>
      <c r="K164" s="8"/>
    </row>
    <row r="165" spans="7:11" x14ac:dyDescent="0.25">
      <c r="G165" s="105"/>
      <c r="H165" s="8"/>
      <c r="I165" s="8"/>
      <c r="J165" s="8"/>
      <c r="K165" s="8"/>
    </row>
    <row r="166" spans="7:11" x14ac:dyDescent="0.25">
      <c r="G166" s="105"/>
      <c r="H166" s="8"/>
      <c r="I166" s="8"/>
      <c r="J166" s="8"/>
      <c r="K166" s="8"/>
    </row>
    <row r="167" spans="7:11" x14ac:dyDescent="0.25">
      <c r="G167" s="105"/>
      <c r="H167" s="8"/>
      <c r="I167" s="8"/>
      <c r="J167" s="8"/>
      <c r="K167" s="8"/>
    </row>
    <row r="168" spans="7:11" x14ac:dyDescent="0.25">
      <c r="G168" s="105"/>
      <c r="H168" s="8"/>
      <c r="I168" s="8"/>
      <c r="J168" s="8"/>
      <c r="K168" s="8"/>
    </row>
    <row r="169" spans="7:11" x14ac:dyDescent="0.25">
      <c r="G169" s="105"/>
      <c r="H169" s="8"/>
      <c r="I169" s="8"/>
      <c r="J169" s="8"/>
      <c r="K169" s="8"/>
    </row>
    <row r="170" spans="7:11" x14ac:dyDescent="0.25">
      <c r="G170" s="105"/>
      <c r="H170" s="8"/>
      <c r="I170" s="8"/>
      <c r="J170" s="8"/>
      <c r="K170" s="8"/>
    </row>
    <row r="171" spans="7:11" x14ac:dyDescent="0.25">
      <c r="G171" s="105"/>
      <c r="H171" s="8"/>
      <c r="I171" s="8"/>
      <c r="J171" s="8"/>
      <c r="K171" s="8"/>
    </row>
    <row r="172" spans="7:11" x14ac:dyDescent="0.25">
      <c r="G172" s="105"/>
      <c r="H172" s="8"/>
      <c r="I172" s="8"/>
      <c r="J172" s="8"/>
      <c r="K172" s="8"/>
    </row>
    <row r="173" spans="7:11" x14ac:dyDescent="0.25">
      <c r="G173" s="105"/>
      <c r="H173" s="8"/>
      <c r="I173" s="8"/>
      <c r="J173" s="8"/>
      <c r="K173" s="8"/>
    </row>
    <row r="174" spans="7:11" x14ac:dyDescent="0.25">
      <c r="G174" s="105"/>
      <c r="H174" s="8"/>
      <c r="I174" s="8"/>
      <c r="J174" s="8"/>
      <c r="K174" s="8"/>
    </row>
    <row r="175" spans="7:11" x14ac:dyDescent="0.25">
      <c r="G175" s="105"/>
      <c r="H175" s="8"/>
      <c r="I175" s="8"/>
      <c r="J175" s="8"/>
      <c r="K175" s="8"/>
    </row>
    <row r="176" spans="7:11" x14ac:dyDescent="0.25">
      <c r="G176" s="105"/>
      <c r="H176" s="8"/>
      <c r="I176" s="8"/>
      <c r="J176" s="8"/>
      <c r="K176" s="8"/>
    </row>
    <row r="177" spans="7:11" x14ac:dyDescent="0.25">
      <c r="G177" s="105"/>
      <c r="H177" s="8"/>
      <c r="I177" s="8"/>
      <c r="J177" s="8"/>
      <c r="K177" s="8"/>
    </row>
    <row r="178" spans="7:11" x14ac:dyDescent="0.25">
      <c r="G178" s="105"/>
      <c r="H178" s="8"/>
      <c r="I178" s="8"/>
      <c r="J178" s="8"/>
      <c r="K178" s="8"/>
    </row>
    <row r="179" spans="7:11" x14ac:dyDescent="0.25">
      <c r="G179" s="105"/>
      <c r="H179" s="8"/>
      <c r="I179" s="8"/>
      <c r="J179" s="8"/>
      <c r="K179" s="8"/>
    </row>
    <row r="180" spans="7:11" x14ac:dyDescent="0.25">
      <c r="G180" s="105"/>
      <c r="H180" s="8"/>
      <c r="I180" s="8"/>
      <c r="J180" s="8"/>
      <c r="K180" s="8"/>
    </row>
    <row r="181" spans="7:11" x14ac:dyDescent="0.25">
      <c r="G181" s="105"/>
      <c r="H181" s="8"/>
      <c r="I181" s="8"/>
      <c r="J181" s="8"/>
      <c r="K181" s="8"/>
    </row>
    <row r="182" spans="7:11" x14ac:dyDescent="0.25">
      <c r="G182" s="105"/>
      <c r="H182" s="8"/>
      <c r="I182" s="8"/>
      <c r="J182" s="8"/>
      <c r="K182" s="8"/>
    </row>
    <row r="183" spans="7:11" x14ac:dyDescent="0.25">
      <c r="G183" s="105"/>
      <c r="H183" s="8"/>
      <c r="I183" s="8"/>
      <c r="J183" s="8"/>
      <c r="K183" s="8"/>
    </row>
    <row r="184" spans="7:11" x14ac:dyDescent="0.25">
      <c r="G184" s="105"/>
      <c r="H184" s="8"/>
      <c r="I184" s="8"/>
      <c r="J184" s="8"/>
      <c r="K184" s="8"/>
    </row>
    <row r="185" spans="7:11" x14ac:dyDescent="0.25">
      <c r="G185" s="105"/>
      <c r="H185" s="8"/>
      <c r="I185" s="8"/>
      <c r="J185" s="8"/>
      <c r="K185" s="8"/>
    </row>
    <row r="186" spans="7:11" x14ac:dyDescent="0.25">
      <c r="G186" s="105"/>
      <c r="H186" s="8"/>
      <c r="I186" s="8"/>
      <c r="J186" s="8"/>
      <c r="K186" s="8"/>
    </row>
    <row r="187" spans="7:11" x14ac:dyDescent="0.25">
      <c r="G187" s="105"/>
      <c r="H187" s="8"/>
      <c r="I187" s="8"/>
      <c r="J187" s="8"/>
      <c r="K187" s="8"/>
    </row>
    <row r="188" spans="7:11" x14ac:dyDescent="0.25">
      <c r="G188" s="105"/>
      <c r="H188" s="8"/>
      <c r="I188" s="8"/>
      <c r="J188" s="8"/>
      <c r="K188" s="8"/>
    </row>
    <row r="189" spans="7:11" x14ac:dyDescent="0.25">
      <c r="G189" s="105"/>
      <c r="H189" s="8"/>
      <c r="I189" s="8"/>
      <c r="J189" s="8"/>
      <c r="K189" s="8"/>
    </row>
    <row r="190" spans="7:11" x14ac:dyDescent="0.25">
      <c r="G190" s="105"/>
      <c r="H190" s="8"/>
      <c r="I190" s="8"/>
      <c r="J190" s="8"/>
      <c r="K190" s="8"/>
    </row>
    <row r="191" spans="7:11" x14ac:dyDescent="0.25">
      <c r="G191" s="105"/>
      <c r="H191" s="8"/>
      <c r="I191" s="8"/>
      <c r="J191" s="8"/>
      <c r="K191" s="8"/>
    </row>
    <row r="192" spans="7:11" x14ac:dyDescent="0.25">
      <c r="G192" s="105"/>
      <c r="H192" s="8"/>
      <c r="I192" s="8"/>
      <c r="J192" s="8"/>
      <c r="K192" s="8"/>
    </row>
    <row r="193" spans="7:11" x14ac:dyDescent="0.25">
      <c r="G193" s="105"/>
      <c r="H193" s="8"/>
      <c r="I193" s="8"/>
      <c r="J193" s="8"/>
      <c r="K193" s="8"/>
    </row>
    <row r="194" spans="7:11" x14ac:dyDescent="0.25">
      <c r="G194" s="105"/>
      <c r="H194" s="8"/>
      <c r="I194" s="8"/>
      <c r="J194" s="8"/>
      <c r="K194" s="8"/>
    </row>
    <row r="195" spans="7:11" x14ac:dyDescent="0.25">
      <c r="G195" s="105"/>
      <c r="H195" s="8"/>
      <c r="I195" s="8"/>
      <c r="J195" s="8"/>
      <c r="K195" s="8"/>
    </row>
    <row r="196" spans="7:11" x14ac:dyDescent="0.25">
      <c r="G196" s="105"/>
      <c r="H196" s="8"/>
      <c r="I196" s="8"/>
      <c r="J196" s="8"/>
      <c r="K196" s="8"/>
    </row>
    <row r="197" spans="7:11" x14ac:dyDescent="0.25">
      <c r="G197" s="105"/>
      <c r="H197" s="8"/>
      <c r="I197" s="8"/>
      <c r="J197" s="8"/>
      <c r="K197" s="8"/>
    </row>
    <row r="198" spans="7:11" x14ac:dyDescent="0.25">
      <c r="G198" s="105"/>
      <c r="H198" s="8"/>
      <c r="I198" s="8"/>
      <c r="J198" s="8"/>
      <c r="K198" s="8"/>
    </row>
    <row r="199" spans="7:11" x14ac:dyDescent="0.25">
      <c r="G199" s="105"/>
      <c r="H199" s="8"/>
      <c r="I199" s="8"/>
      <c r="J199" s="8"/>
      <c r="K199" s="8"/>
    </row>
    <row r="200" spans="7:11" x14ac:dyDescent="0.25">
      <c r="G200" s="105"/>
      <c r="H200" s="8"/>
      <c r="I200" s="8"/>
      <c r="J200" s="8"/>
      <c r="K200" s="8"/>
    </row>
    <row r="201" spans="7:11" x14ac:dyDescent="0.25">
      <c r="G201" s="105"/>
      <c r="H201" s="8"/>
      <c r="I201" s="8"/>
      <c r="J201" s="8"/>
      <c r="K201" s="8"/>
    </row>
    <row r="202" spans="7:11" x14ac:dyDescent="0.25">
      <c r="G202" s="105"/>
      <c r="H202" s="8"/>
      <c r="I202" s="8"/>
      <c r="J202" s="8"/>
      <c r="K202" s="8"/>
    </row>
    <row r="203" spans="7:11" x14ac:dyDescent="0.25">
      <c r="G203" s="105"/>
      <c r="H203" s="8"/>
      <c r="I203" s="8"/>
      <c r="J203" s="8"/>
      <c r="K203" s="8"/>
    </row>
    <row r="204" spans="7:11" x14ac:dyDescent="0.25">
      <c r="G204" s="105"/>
      <c r="H204" s="8"/>
      <c r="I204" s="8"/>
      <c r="J204" s="8"/>
      <c r="K204" s="8"/>
    </row>
    <row r="205" spans="7:11" x14ac:dyDescent="0.25">
      <c r="G205" s="105"/>
      <c r="H205" s="8"/>
      <c r="I205" s="8"/>
      <c r="J205" s="8"/>
      <c r="K205" s="8"/>
    </row>
    <row r="206" spans="7:11" x14ac:dyDescent="0.25">
      <c r="G206" s="105"/>
      <c r="H206" s="8"/>
      <c r="I206" s="8"/>
      <c r="J206" s="8"/>
      <c r="K206" s="8"/>
    </row>
    <row r="207" spans="7:11" x14ac:dyDescent="0.25">
      <c r="G207" s="105"/>
      <c r="H207" s="8"/>
      <c r="I207" s="8"/>
      <c r="J207" s="8"/>
      <c r="K207" s="8"/>
    </row>
    <row r="208" spans="7:11" x14ac:dyDescent="0.25">
      <c r="G208" s="105"/>
      <c r="H208" s="8"/>
      <c r="I208" s="8"/>
      <c r="J208" s="8"/>
      <c r="K208" s="8"/>
    </row>
    <row r="209" spans="7:11" x14ac:dyDescent="0.25">
      <c r="G209" s="105"/>
      <c r="H209" s="8"/>
      <c r="I209" s="8"/>
      <c r="J209" s="8"/>
      <c r="K209" s="8"/>
    </row>
    <row r="210" spans="7:11" x14ac:dyDescent="0.25">
      <c r="G210" s="105"/>
      <c r="H210" s="8"/>
      <c r="I210" s="8"/>
      <c r="J210" s="8"/>
      <c r="K210" s="8"/>
    </row>
    <row r="211" spans="7:11" x14ac:dyDescent="0.25">
      <c r="G211" s="105"/>
      <c r="H211" s="8"/>
      <c r="I211" s="8"/>
      <c r="J211" s="8"/>
      <c r="K211" s="8"/>
    </row>
    <row r="212" spans="7:11" x14ac:dyDescent="0.25">
      <c r="G212" s="105"/>
      <c r="H212" s="8"/>
      <c r="I212" s="8"/>
      <c r="J212" s="8"/>
      <c r="K212" s="8"/>
    </row>
    <row r="213" spans="7:11" x14ac:dyDescent="0.25">
      <c r="G213" s="105"/>
      <c r="H213" s="8"/>
      <c r="I213" s="8"/>
      <c r="J213" s="8"/>
      <c r="K213" s="8"/>
    </row>
    <row r="214" spans="7:11" x14ac:dyDescent="0.25">
      <c r="G214" s="105"/>
      <c r="H214" s="8"/>
      <c r="I214" s="8"/>
      <c r="J214" s="8"/>
      <c r="K214" s="8"/>
    </row>
    <row r="215" spans="7:11" x14ac:dyDescent="0.25">
      <c r="G215" s="105"/>
      <c r="H215" s="8"/>
      <c r="I215" s="8"/>
      <c r="J215" s="8"/>
      <c r="K215" s="8"/>
    </row>
    <row r="216" spans="7:11" x14ac:dyDescent="0.25">
      <c r="G216" s="105"/>
      <c r="H216" s="8"/>
      <c r="I216" s="8"/>
      <c r="J216" s="8"/>
      <c r="K216" s="8"/>
    </row>
    <row r="217" spans="7:11" x14ac:dyDescent="0.25">
      <c r="G217" s="105"/>
      <c r="H217" s="8"/>
      <c r="I217" s="8"/>
      <c r="J217" s="8"/>
      <c r="K217" s="8"/>
    </row>
    <row r="218" spans="7:11" x14ac:dyDescent="0.25">
      <c r="G218" s="105"/>
      <c r="H218" s="8"/>
      <c r="I218" s="8"/>
      <c r="J218" s="8"/>
      <c r="K218" s="8"/>
    </row>
    <row r="219" spans="7:11" x14ac:dyDescent="0.25">
      <c r="G219" s="105"/>
      <c r="H219" s="8"/>
      <c r="I219" s="8"/>
      <c r="J219" s="8"/>
      <c r="K219" s="8"/>
    </row>
    <row r="220" spans="7:11" x14ac:dyDescent="0.25">
      <c r="G220" s="105"/>
      <c r="H220" s="8"/>
      <c r="I220" s="8"/>
      <c r="J220" s="8"/>
      <c r="K220" s="8"/>
    </row>
    <row r="221" spans="7:11" x14ac:dyDescent="0.25">
      <c r="G221" s="105"/>
      <c r="H221" s="8"/>
      <c r="I221" s="8"/>
      <c r="J221" s="8"/>
      <c r="K221" s="8"/>
    </row>
    <row r="222" spans="7:11" x14ac:dyDescent="0.25">
      <c r="G222" s="105"/>
      <c r="H222" s="8"/>
      <c r="I222" s="8"/>
      <c r="J222" s="8"/>
      <c r="K222" s="8"/>
    </row>
    <row r="223" spans="7:11" x14ac:dyDescent="0.25">
      <c r="G223" s="105"/>
      <c r="H223" s="8"/>
      <c r="I223" s="8"/>
      <c r="J223" s="8"/>
      <c r="K223" s="8"/>
    </row>
    <row r="224" spans="7:11" x14ac:dyDescent="0.25">
      <c r="G224" s="105"/>
      <c r="H224" s="8"/>
      <c r="I224" s="8"/>
      <c r="J224" s="8"/>
      <c r="K224" s="8"/>
    </row>
    <row r="225" spans="7:11" x14ac:dyDescent="0.25">
      <c r="G225" s="105"/>
      <c r="H225" s="8"/>
      <c r="I225" s="8"/>
      <c r="J225" s="8"/>
      <c r="K225" s="8"/>
    </row>
    <row r="226" spans="7:11" x14ac:dyDescent="0.25">
      <c r="G226" s="105"/>
      <c r="H226" s="8"/>
      <c r="I226" s="8"/>
      <c r="J226" s="8"/>
      <c r="K226" s="8"/>
    </row>
    <row r="227" spans="7:11" x14ac:dyDescent="0.25">
      <c r="G227" s="105"/>
      <c r="H227" s="8"/>
      <c r="I227" s="8"/>
      <c r="J227" s="8"/>
      <c r="K227" s="8"/>
    </row>
    <row r="228" spans="7:11" x14ac:dyDescent="0.25">
      <c r="G228" s="105"/>
      <c r="H228" s="8"/>
      <c r="I228" s="8"/>
      <c r="J228" s="8"/>
      <c r="K228" s="8"/>
    </row>
    <row r="229" spans="7:11" x14ac:dyDescent="0.25">
      <c r="G229" s="105"/>
      <c r="H229" s="8"/>
      <c r="I229" s="8"/>
      <c r="J229" s="8"/>
      <c r="K229" s="8"/>
    </row>
    <row r="230" spans="7:11" x14ac:dyDescent="0.25">
      <c r="G230" s="105"/>
      <c r="H230" s="8"/>
      <c r="I230" s="8"/>
      <c r="J230" s="8"/>
      <c r="K230" s="8"/>
    </row>
    <row r="231" spans="7:11" x14ac:dyDescent="0.25">
      <c r="G231" s="105"/>
      <c r="H231" s="8"/>
      <c r="I231" s="8"/>
      <c r="J231" s="8"/>
      <c r="K231" s="8"/>
    </row>
    <row r="232" spans="7:11" x14ac:dyDescent="0.25">
      <c r="G232" s="105"/>
      <c r="H232" s="8"/>
      <c r="I232" s="8"/>
      <c r="J232" s="8"/>
      <c r="K232" s="8"/>
    </row>
    <row r="233" spans="7:11" x14ac:dyDescent="0.25">
      <c r="G233" s="105"/>
      <c r="H233" s="8"/>
      <c r="I233" s="8"/>
      <c r="J233" s="8"/>
      <c r="K233" s="8"/>
    </row>
    <row r="234" spans="7:11" x14ac:dyDescent="0.25">
      <c r="G234" s="105"/>
      <c r="H234" s="8"/>
      <c r="I234" s="8"/>
      <c r="J234" s="8"/>
      <c r="K234" s="8"/>
    </row>
    <row r="235" spans="7:11" x14ac:dyDescent="0.25">
      <c r="G235" s="105"/>
      <c r="H235" s="8"/>
      <c r="I235" s="8"/>
      <c r="J235" s="8"/>
      <c r="K235" s="8"/>
    </row>
    <row r="236" spans="7:11" x14ac:dyDescent="0.25">
      <c r="G236" s="105"/>
      <c r="H236" s="8"/>
      <c r="I236" s="8"/>
      <c r="J236" s="8"/>
      <c r="K236" s="8"/>
    </row>
    <row r="237" spans="7:11" x14ac:dyDescent="0.25">
      <c r="G237" s="105"/>
      <c r="H237" s="8"/>
      <c r="I237" s="8"/>
      <c r="J237" s="8"/>
      <c r="K237" s="8"/>
    </row>
    <row r="238" spans="7:11" x14ac:dyDescent="0.25">
      <c r="G238" s="105"/>
      <c r="H238" s="8"/>
      <c r="I238" s="8"/>
      <c r="J238" s="8"/>
      <c r="K238" s="8"/>
    </row>
    <row r="239" spans="7:11" x14ac:dyDescent="0.25">
      <c r="G239" s="105"/>
      <c r="H239" s="8"/>
      <c r="I239" s="8"/>
      <c r="J239" s="8"/>
      <c r="K239" s="8"/>
    </row>
    <row r="240" spans="7:11" x14ac:dyDescent="0.25">
      <c r="G240" s="105"/>
      <c r="H240" s="8"/>
      <c r="I240" s="8"/>
      <c r="J240" s="8"/>
      <c r="K240" s="8"/>
    </row>
    <row r="241" spans="7:11" x14ac:dyDescent="0.25">
      <c r="G241" s="105"/>
      <c r="H241" s="8"/>
      <c r="I241" s="8"/>
      <c r="J241" s="8"/>
      <c r="K241" s="8"/>
    </row>
    <row r="242" spans="7:11" x14ac:dyDescent="0.25">
      <c r="G242" s="105"/>
      <c r="H242" s="8"/>
      <c r="I242" s="8"/>
      <c r="J242" s="8"/>
      <c r="K242" s="8"/>
    </row>
    <row r="243" spans="7:11" x14ac:dyDescent="0.25">
      <c r="G243" s="105"/>
      <c r="H243" s="8"/>
      <c r="I243" s="8"/>
      <c r="J243" s="8"/>
      <c r="K243" s="8"/>
    </row>
    <row r="244" spans="7:11" x14ac:dyDescent="0.25">
      <c r="G244" s="105"/>
      <c r="H244" s="8"/>
      <c r="I244" s="8"/>
      <c r="J244" s="8"/>
      <c r="K244" s="8"/>
    </row>
    <row r="245" spans="7:11" x14ac:dyDescent="0.25">
      <c r="G245" s="105"/>
      <c r="H245" s="8"/>
      <c r="I245" s="8"/>
      <c r="J245" s="8"/>
      <c r="K245" s="8"/>
    </row>
    <row r="246" spans="7:11" x14ac:dyDescent="0.25">
      <c r="G246" s="105"/>
      <c r="H246" s="8"/>
      <c r="I246" s="8"/>
      <c r="J246" s="8"/>
      <c r="K246" s="8"/>
    </row>
    <row r="247" spans="7:11" x14ac:dyDescent="0.25">
      <c r="G247" s="105"/>
      <c r="H247" s="8"/>
      <c r="I247" s="8"/>
      <c r="J247" s="8"/>
      <c r="K247" s="8"/>
    </row>
    <row r="248" spans="7:11" x14ac:dyDescent="0.25">
      <c r="G248" s="105"/>
      <c r="H248" s="8"/>
      <c r="I248" s="8"/>
      <c r="J248" s="8"/>
      <c r="K248" s="8"/>
    </row>
    <row r="249" spans="7:11" x14ac:dyDescent="0.25">
      <c r="G249" s="105"/>
      <c r="H249" s="8"/>
      <c r="I249" s="8"/>
      <c r="J249" s="8"/>
      <c r="K249" s="8"/>
    </row>
    <row r="250" spans="7:11" x14ac:dyDescent="0.25">
      <c r="G250" s="105"/>
      <c r="H250" s="8"/>
      <c r="I250" s="8"/>
      <c r="J250" s="8"/>
      <c r="K250" s="8"/>
    </row>
    <row r="251" spans="7:11" x14ac:dyDescent="0.25">
      <c r="G251" s="105"/>
      <c r="H251" s="8"/>
      <c r="I251" s="8"/>
      <c r="J251" s="8"/>
      <c r="K251" s="8"/>
    </row>
    <row r="252" spans="7:11" x14ac:dyDescent="0.25">
      <c r="G252" s="105"/>
      <c r="H252" s="8"/>
      <c r="I252" s="8"/>
      <c r="J252" s="8"/>
      <c r="K252" s="8"/>
    </row>
    <row r="253" spans="7:11" x14ac:dyDescent="0.25">
      <c r="G253" s="105"/>
      <c r="H253" s="8"/>
      <c r="I253" s="8"/>
      <c r="J253" s="8"/>
      <c r="K253" s="8"/>
    </row>
    <row r="254" spans="7:11" x14ac:dyDescent="0.25">
      <c r="G254" s="105"/>
      <c r="H254" s="8"/>
      <c r="I254" s="8"/>
      <c r="J254" s="8"/>
      <c r="K254" s="8"/>
    </row>
    <row r="255" spans="7:11" x14ac:dyDescent="0.25">
      <c r="G255" s="105"/>
      <c r="H255" s="8"/>
      <c r="I255" s="8"/>
      <c r="J255" s="8"/>
      <c r="K255" s="8"/>
    </row>
    <row r="256" spans="7:11" x14ac:dyDescent="0.25">
      <c r="G256" s="105"/>
      <c r="H256" s="8"/>
      <c r="I256" s="8"/>
      <c r="J256" s="8"/>
      <c r="K256" s="8"/>
    </row>
    <row r="257" spans="7:11" x14ac:dyDescent="0.25">
      <c r="G257" s="105"/>
      <c r="H257" s="8"/>
      <c r="I257" s="8"/>
      <c r="J257" s="8"/>
      <c r="K257" s="8"/>
    </row>
    <row r="258" spans="7:11" x14ac:dyDescent="0.25">
      <c r="G258" s="105"/>
      <c r="H258" s="8"/>
      <c r="I258" s="8"/>
      <c r="J258" s="8"/>
      <c r="K258" s="8"/>
    </row>
    <row r="259" spans="7:11" x14ac:dyDescent="0.25">
      <c r="G259" s="105"/>
      <c r="H259" s="8"/>
      <c r="I259" s="8"/>
      <c r="J259" s="8"/>
      <c r="K259" s="8"/>
    </row>
    <row r="260" spans="7:11" x14ac:dyDescent="0.25">
      <c r="G260" s="105"/>
      <c r="H260" s="8"/>
      <c r="I260" s="8"/>
      <c r="J260" s="8"/>
      <c r="K260" s="8"/>
    </row>
    <row r="261" spans="7:11" x14ac:dyDescent="0.25">
      <c r="G261" s="105"/>
      <c r="H261" s="8"/>
      <c r="I261" s="8"/>
      <c r="J261" s="8"/>
      <c r="K261" s="8"/>
    </row>
    <row r="262" spans="7:11" x14ac:dyDescent="0.25">
      <c r="G262" s="105"/>
      <c r="H262" s="8"/>
      <c r="I262" s="8"/>
      <c r="J262" s="8"/>
      <c r="K262" s="8"/>
    </row>
    <row r="263" spans="7:11" x14ac:dyDescent="0.25">
      <c r="G263" s="105"/>
      <c r="H263" s="8"/>
      <c r="I263" s="8"/>
      <c r="J263" s="8"/>
      <c r="K263" s="8"/>
    </row>
    <row r="264" spans="7:11" x14ac:dyDescent="0.25">
      <c r="G264" s="105"/>
      <c r="H264" s="8"/>
      <c r="I264" s="8"/>
      <c r="J264" s="8"/>
      <c r="K264" s="8"/>
    </row>
    <row r="265" spans="7:11" x14ac:dyDescent="0.25">
      <c r="G265" s="105"/>
      <c r="H265" s="8"/>
      <c r="I265" s="8"/>
      <c r="J265" s="8"/>
      <c r="K265" s="8"/>
    </row>
    <row r="266" spans="7:11" x14ac:dyDescent="0.25">
      <c r="G266" s="105"/>
      <c r="H266" s="8"/>
      <c r="I266" s="8"/>
      <c r="J266" s="8"/>
      <c r="K266" s="8"/>
    </row>
    <row r="267" spans="7:11" x14ac:dyDescent="0.25">
      <c r="G267" s="105"/>
      <c r="H267" s="8"/>
      <c r="I267" s="8"/>
      <c r="J267" s="8"/>
      <c r="K267" s="8"/>
    </row>
    <row r="268" spans="7:11" x14ac:dyDescent="0.25">
      <c r="G268" s="105"/>
      <c r="H268" s="8"/>
      <c r="I268" s="8"/>
      <c r="J268" s="8"/>
      <c r="K268" s="8"/>
    </row>
    <row r="269" spans="7:11" x14ac:dyDescent="0.25">
      <c r="G269" s="105"/>
      <c r="H269" s="8"/>
      <c r="I269" s="8"/>
      <c r="J269" s="8"/>
      <c r="K269" s="8"/>
    </row>
    <row r="270" spans="7:11" x14ac:dyDescent="0.25">
      <c r="G270" s="105"/>
      <c r="H270" s="8"/>
      <c r="I270" s="8"/>
      <c r="J270" s="8"/>
      <c r="K270" s="8"/>
    </row>
    <row r="271" spans="7:11" x14ac:dyDescent="0.25">
      <c r="G271" s="105"/>
      <c r="H271" s="8"/>
      <c r="I271" s="8"/>
      <c r="J271" s="8"/>
      <c r="K271" s="8"/>
    </row>
    <row r="272" spans="7:11" x14ac:dyDescent="0.25">
      <c r="G272" s="105"/>
      <c r="H272" s="8"/>
      <c r="I272" s="8"/>
      <c r="J272" s="8"/>
      <c r="K272" s="8"/>
    </row>
    <row r="273" spans="7:11" x14ac:dyDescent="0.25">
      <c r="G273" s="105"/>
      <c r="H273" s="8"/>
      <c r="I273" s="8"/>
      <c r="J273" s="8"/>
      <c r="K273" s="8"/>
    </row>
    <row r="274" spans="7:11" x14ac:dyDescent="0.25">
      <c r="G274" s="105"/>
      <c r="H274" s="8"/>
      <c r="I274" s="8"/>
      <c r="J274" s="8"/>
      <c r="K274" s="8"/>
    </row>
    <row r="275" spans="7:11" x14ac:dyDescent="0.25">
      <c r="G275" s="105"/>
      <c r="H275" s="8"/>
      <c r="I275" s="8"/>
      <c r="J275" s="8"/>
      <c r="K275" s="8"/>
    </row>
    <row r="276" spans="7:11" x14ac:dyDescent="0.25">
      <c r="G276" s="105"/>
      <c r="H276" s="8"/>
      <c r="I276" s="8"/>
      <c r="J276" s="8"/>
      <c r="K276" s="8"/>
    </row>
    <row r="277" spans="7:11" x14ac:dyDescent="0.25">
      <c r="G277" s="105"/>
      <c r="H277" s="8"/>
      <c r="I277" s="8"/>
      <c r="J277" s="8"/>
      <c r="K277" s="8"/>
    </row>
    <row r="278" spans="7:11" x14ac:dyDescent="0.25">
      <c r="G278" s="105"/>
      <c r="H278" s="8"/>
      <c r="I278" s="8"/>
      <c r="J278" s="8"/>
      <c r="K278" s="8"/>
    </row>
    <row r="279" spans="7:11" x14ac:dyDescent="0.25">
      <c r="G279" s="105"/>
      <c r="H279" s="8"/>
      <c r="I279" s="8"/>
      <c r="J279" s="8"/>
      <c r="K279" s="8"/>
    </row>
  </sheetData>
  <mergeCells count="14">
    <mergeCell ref="B1:I1"/>
    <mergeCell ref="A61:F61"/>
    <mergeCell ref="A71:F71"/>
    <mergeCell ref="A15:F15"/>
    <mergeCell ref="A25:F25"/>
    <mergeCell ref="A32:F32"/>
    <mergeCell ref="A35:F35"/>
    <mergeCell ref="A41:F41"/>
    <mergeCell ref="A45:F45"/>
    <mergeCell ref="A10:F10"/>
    <mergeCell ref="A4:F4"/>
    <mergeCell ref="A7:F7"/>
    <mergeCell ref="A55:F55"/>
    <mergeCell ref="B2:G2"/>
  </mergeCells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sqref="A1:F1"/>
    </sheetView>
  </sheetViews>
  <sheetFormatPr defaultColWidth="9.140625" defaultRowHeight="16.5" customHeight="1" x14ac:dyDescent="0.25"/>
  <cols>
    <col min="1" max="1" width="7.7109375" style="1" customWidth="1"/>
    <col min="2" max="2" width="31.42578125" style="48" customWidth="1"/>
    <col min="3" max="3" width="11.85546875" style="1" customWidth="1"/>
    <col min="4" max="5" width="13.140625" style="1" customWidth="1"/>
    <col min="6" max="6" width="23.42578125" style="1" customWidth="1"/>
    <col min="7" max="7" width="9.140625" style="1"/>
    <col min="8" max="8" width="11" style="1" customWidth="1"/>
    <col min="9" max="9" width="14.140625" style="1" customWidth="1"/>
    <col min="10" max="10" width="18.5703125" style="1" customWidth="1"/>
    <col min="11" max="11" width="15" style="1" customWidth="1"/>
    <col min="12" max="16384" width="9.140625" style="1"/>
  </cols>
  <sheetData>
    <row r="1" spans="1:11" ht="27.75" customHeight="1" x14ac:dyDescent="0.25">
      <c r="A1" s="114" t="s">
        <v>438</v>
      </c>
      <c r="B1" s="114"/>
      <c r="C1" s="114"/>
      <c r="D1" s="114"/>
      <c r="E1" s="114"/>
      <c r="F1" s="114"/>
    </row>
    <row r="2" spans="1:11" ht="23.25" customHeight="1" x14ac:dyDescent="0.25">
      <c r="A2" s="116" t="s">
        <v>408</v>
      </c>
      <c r="B2" s="116"/>
      <c r="C2" s="116"/>
      <c r="D2" s="116"/>
      <c r="E2" s="116"/>
      <c r="F2" s="116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customHeight="1" thickBot="1" x14ac:dyDescent="0.3">
      <c r="A4" s="5">
        <v>1</v>
      </c>
      <c r="B4" s="6" t="s">
        <v>8</v>
      </c>
      <c r="C4" s="5" t="s">
        <v>9</v>
      </c>
      <c r="D4" s="7">
        <v>0.3</v>
      </c>
      <c r="E4" s="5">
        <v>620</v>
      </c>
      <c r="F4" s="5">
        <f>ROUND(D4*E4,0)</f>
        <v>186</v>
      </c>
      <c r="G4" s="57" t="s">
        <v>371</v>
      </c>
      <c r="H4" s="7" t="s">
        <v>194</v>
      </c>
      <c r="I4" s="7" t="s">
        <v>239</v>
      </c>
      <c r="J4" s="96">
        <f>0.796*1137.46</f>
        <v>905.41816000000006</v>
      </c>
      <c r="K4" s="81">
        <f t="shared" ref="K4:K10" si="0">E4/(J4/100)</f>
        <v>68.476647298525577</v>
      </c>
    </row>
    <row r="5" spans="1:11" ht="16.5" customHeight="1" thickBot="1" x14ac:dyDescent="0.3">
      <c r="A5" s="5">
        <v>2</v>
      </c>
      <c r="B5" s="6" t="s">
        <v>24</v>
      </c>
      <c r="C5" s="5" t="s">
        <v>25</v>
      </c>
      <c r="D5" s="5">
        <v>5</v>
      </c>
      <c r="E5" s="5">
        <v>620</v>
      </c>
      <c r="F5" s="5">
        <f t="shared" ref="F5:F10" si="1">ROUND(D5*E5,0)</f>
        <v>3100</v>
      </c>
      <c r="G5" s="5" t="s">
        <v>199</v>
      </c>
      <c r="H5" s="5" t="s">
        <v>397</v>
      </c>
      <c r="I5" s="5" t="s">
        <v>189</v>
      </c>
      <c r="J5" s="101">
        <f>0.582*1137.46</f>
        <v>662.00171999999998</v>
      </c>
      <c r="K5" s="81">
        <f t="shared" si="0"/>
        <v>93.655345789736018</v>
      </c>
    </row>
    <row r="6" spans="1:11" thickBot="1" x14ac:dyDescent="0.3">
      <c r="A6" s="5">
        <v>3</v>
      </c>
      <c r="B6" s="6" t="s">
        <v>407</v>
      </c>
      <c r="C6" s="77">
        <v>222146</v>
      </c>
      <c r="D6" s="5">
        <v>0.7</v>
      </c>
      <c r="E6" s="5">
        <v>620</v>
      </c>
      <c r="F6" s="5">
        <f>ROUND(D6*E6,0)</f>
        <v>434</v>
      </c>
      <c r="G6" s="5" t="s">
        <v>393</v>
      </c>
      <c r="H6" s="5" t="s">
        <v>253</v>
      </c>
      <c r="I6" s="5" t="s">
        <v>237</v>
      </c>
      <c r="J6" s="101">
        <f>0.666*1137.46</f>
        <v>757.54836000000012</v>
      </c>
      <c r="K6" s="81">
        <f t="shared" si="0"/>
        <v>81.842959834273799</v>
      </c>
    </row>
    <row r="7" spans="1:11" ht="28.5" customHeight="1" thickBot="1" x14ac:dyDescent="0.3">
      <c r="A7" s="5">
        <v>4</v>
      </c>
      <c r="B7" s="6" t="s">
        <v>223</v>
      </c>
      <c r="C7" s="7" t="s">
        <v>26</v>
      </c>
      <c r="D7" s="5">
        <v>0.7</v>
      </c>
      <c r="E7" s="5">
        <v>620</v>
      </c>
      <c r="F7" s="5">
        <f t="shared" si="1"/>
        <v>434</v>
      </c>
      <c r="G7" s="5" t="s">
        <v>188</v>
      </c>
      <c r="H7" s="5" t="s">
        <v>195</v>
      </c>
      <c r="I7" s="5" t="s">
        <v>235</v>
      </c>
      <c r="J7" s="101">
        <f>0.623*1137.46</f>
        <v>708.63758000000007</v>
      </c>
      <c r="K7" s="81">
        <f t="shared" si="0"/>
        <v>87.49183186135852</v>
      </c>
    </row>
    <row r="8" spans="1:11" thickBot="1" x14ac:dyDescent="0.3">
      <c r="A8" s="5">
        <v>5</v>
      </c>
      <c r="B8" s="6" t="s">
        <v>27</v>
      </c>
      <c r="C8" s="77">
        <v>512002</v>
      </c>
      <c r="D8" s="5">
        <v>2</v>
      </c>
      <c r="E8" s="5">
        <v>620</v>
      </c>
      <c r="F8" s="5">
        <f>ROUND(D8*E8,0)</f>
        <v>1240</v>
      </c>
      <c r="G8" s="5" t="s">
        <v>367</v>
      </c>
      <c r="H8" s="5" t="s">
        <v>196</v>
      </c>
      <c r="I8" s="5" t="s">
        <v>188</v>
      </c>
      <c r="J8" s="101">
        <f>0.57*1137.46</f>
        <v>648.35219999999993</v>
      </c>
      <c r="K8" s="81">
        <f t="shared" si="0"/>
        <v>95.627037280046267</v>
      </c>
    </row>
    <row r="9" spans="1:11" ht="16.5" customHeight="1" thickBot="1" x14ac:dyDescent="0.3">
      <c r="A9" s="5">
        <v>6</v>
      </c>
      <c r="B9" s="6" t="s">
        <v>29</v>
      </c>
      <c r="C9" s="5" t="s">
        <v>30</v>
      </c>
      <c r="D9" s="5">
        <v>0.1</v>
      </c>
      <c r="E9" s="5">
        <v>620</v>
      </c>
      <c r="F9" s="5">
        <f t="shared" si="1"/>
        <v>62</v>
      </c>
      <c r="G9" s="5" t="s">
        <v>367</v>
      </c>
      <c r="H9" s="5" t="s">
        <v>196</v>
      </c>
      <c r="I9" s="5" t="s">
        <v>188</v>
      </c>
      <c r="J9" s="101">
        <f>0.57*1137.46</f>
        <v>648.35219999999993</v>
      </c>
      <c r="K9" s="81">
        <f t="shared" si="0"/>
        <v>95.627037280046267</v>
      </c>
    </row>
    <row r="10" spans="1:11" ht="16.5" customHeight="1" thickBot="1" x14ac:dyDescent="0.3">
      <c r="A10" s="5">
        <v>7</v>
      </c>
      <c r="B10" s="6" t="s">
        <v>31</v>
      </c>
      <c r="C10" s="5" t="s">
        <v>32</v>
      </c>
      <c r="D10" s="5">
        <v>0.1</v>
      </c>
      <c r="E10" s="5">
        <v>620</v>
      </c>
      <c r="F10" s="5">
        <f t="shared" si="1"/>
        <v>62</v>
      </c>
      <c r="G10" s="5" t="s">
        <v>367</v>
      </c>
      <c r="H10" s="5" t="s">
        <v>370</v>
      </c>
      <c r="I10" s="5" t="s">
        <v>231</v>
      </c>
      <c r="J10" s="101">
        <f>0.513*1137.46</f>
        <v>583.51697999999999</v>
      </c>
      <c r="K10" s="81">
        <f t="shared" si="0"/>
        <v>106.25226364449583</v>
      </c>
    </row>
    <row r="11" spans="1:11" ht="16.5" customHeight="1" x14ac:dyDescent="0.25">
      <c r="A11" s="5"/>
      <c r="B11" s="9" t="s">
        <v>84</v>
      </c>
      <c r="C11" s="5"/>
      <c r="D11" s="4">
        <f>SUM(D4:D10)</f>
        <v>8.8999999999999986</v>
      </c>
      <c r="E11" s="4"/>
      <c r="F11" s="4">
        <f>SUM(F4:F10)</f>
        <v>5518</v>
      </c>
    </row>
    <row r="12" spans="1:11" ht="27.75" customHeight="1" x14ac:dyDescent="0.25"/>
    <row r="13" spans="1:11" ht="30.75" customHeight="1" x14ac:dyDescent="0.25">
      <c r="F13" s="8"/>
    </row>
    <row r="14" spans="1:11" ht="27" customHeight="1" x14ac:dyDescent="0.25">
      <c r="E14" s="8"/>
      <c r="F14" s="43"/>
    </row>
    <row r="15" spans="1:11" ht="48" customHeight="1" x14ac:dyDescent="0.25">
      <c r="E15" s="43"/>
      <c r="F15" s="43"/>
    </row>
    <row r="16" spans="1:11" ht="47.25" customHeight="1" x14ac:dyDescent="0.25">
      <c r="E16" s="43"/>
      <c r="F16" s="43"/>
    </row>
    <row r="17" ht="31.5" customHeight="1" x14ac:dyDescent="0.25"/>
  </sheetData>
  <mergeCells count="2">
    <mergeCell ref="A1:F1"/>
    <mergeCell ref="A2:F2"/>
  </mergeCells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Normal="100" workbookViewId="0">
      <selection sqref="A1:F1"/>
    </sheetView>
  </sheetViews>
  <sheetFormatPr defaultColWidth="9.140625" defaultRowHeight="15" customHeight="1" x14ac:dyDescent="0.25"/>
  <cols>
    <col min="1" max="1" width="7.5703125" style="1" customWidth="1"/>
    <col min="2" max="2" width="31.42578125" style="48" customWidth="1"/>
    <col min="3" max="3" width="12.42578125" style="1" customWidth="1"/>
    <col min="4" max="4" width="13.140625" style="1" customWidth="1"/>
    <col min="5" max="5" width="12.42578125" style="1" customWidth="1"/>
    <col min="6" max="6" width="13.42578125" style="1" customWidth="1"/>
    <col min="7" max="7" width="9.140625" style="1"/>
    <col min="8" max="8" width="11.42578125" style="1" customWidth="1"/>
    <col min="9" max="9" width="15.7109375" style="1" customWidth="1"/>
    <col min="10" max="10" width="18.85546875" style="1" customWidth="1"/>
    <col min="11" max="11" width="14.7109375" style="1" customWidth="1"/>
    <col min="12" max="16384" width="9.140625" style="1"/>
  </cols>
  <sheetData>
    <row r="1" spans="1:11" s="28" customFormat="1" ht="36.75" customHeight="1" x14ac:dyDescent="0.25">
      <c r="A1" s="114" t="s">
        <v>439</v>
      </c>
      <c r="B1" s="114"/>
      <c r="C1" s="114"/>
      <c r="D1" s="114"/>
      <c r="E1" s="114"/>
      <c r="F1" s="114"/>
    </row>
    <row r="2" spans="1:11" ht="36" customHeight="1" x14ac:dyDescent="0.25">
      <c r="A2" s="116" t="s">
        <v>409</v>
      </c>
      <c r="B2" s="116"/>
      <c r="C2" s="116"/>
      <c r="D2" s="116"/>
      <c r="E2" s="116"/>
      <c r="F2" s="116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5" customHeight="1" thickBot="1" x14ac:dyDescent="0.3">
      <c r="A4" s="5">
        <v>1</v>
      </c>
      <c r="B4" s="6" t="s">
        <v>8</v>
      </c>
      <c r="C4" s="5" t="s">
        <v>9</v>
      </c>
      <c r="D4" s="5">
        <v>0.25</v>
      </c>
      <c r="E4" s="5">
        <v>620</v>
      </c>
      <c r="F4" s="5">
        <f>ROUND(D4*E4,0)</f>
        <v>155</v>
      </c>
      <c r="G4" s="57" t="s">
        <v>371</v>
      </c>
      <c r="H4" s="7" t="s">
        <v>194</v>
      </c>
      <c r="I4" s="7" t="s">
        <v>239</v>
      </c>
      <c r="J4" s="96">
        <f>0.796*1137.46</f>
        <v>905.41816000000006</v>
      </c>
      <c r="K4" s="81">
        <f t="shared" ref="K4:K10" si="0">E4/(J4/100)</f>
        <v>68.476647298525577</v>
      </c>
    </row>
    <row r="5" spans="1:11" ht="15" customHeight="1" thickBot="1" x14ac:dyDescent="0.3">
      <c r="A5" s="5">
        <v>2</v>
      </c>
      <c r="B5" s="6" t="s">
        <v>24</v>
      </c>
      <c r="C5" s="5" t="s">
        <v>25</v>
      </c>
      <c r="D5" s="5">
        <v>10.5</v>
      </c>
      <c r="E5" s="5">
        <v>620</v>
      </c>
      <c r="F5" s="5">
        <f>ROUND(D5*E5,0)</f>
        <v>6510</v>
      </c>
      <c r="G5" s="5" t="s">
        <v>199</v>
      </c>
      <c r="H5" s="5" t="s">
        <v>397</v>
      </c>
      <c r="I5" s="5" t="s">
        <v>189</v>
      </c>
      <c r="J5" s="101">
        <f>0.582*1137.46</f>
        <v>662.00171999999998</v>
      </c>
      <c r="K5" s="81">
        <f t="shared" si="0"/>
        <v>93.655345789736018</v>
      </c>
    </row>
    <row r="6" spans="1:11" ht="16.5" thickBot="1" x14ac:dyDescent="0.3">
      <c r="A6" s="5">
        <v>3</v>
      </c>
      <c r="B6" s="6" t="s">
        <v>407</v>
      </c>
      <c r="C6" s="77">
        <v>222146</v>
      </c>
      <c r="D6" s="5">
        <v>0.75</v>
      </c>
      <c r="E6" s="5">
        <v>620</v>
      </c>
      <c r="F6" s="5">
        <f>ROUND(D6*E6,0)</f>
        <v>465</v>
      </c>
      <c r="G6" s="5" t="s">
        <v>393</v>
      </c>
      <c r="H6" s="5" t="s">
        <v>253</v>
      </c>
      <c r="I6" s="5" t="s">
        <v>237</v>
      </c>
      <c r="J6" s="101">
        <f>0.666*1137.46</f>
        <v>757.54836000000012</v>
      </c>
      <c r="K6" s="81">
        <f t="shared" si="0"/>
        <v>81.842959834273799</v>
      </c>
    </row>
    <row r="7" spans="1:11" ht="30" customHeight="1" thickBot="1" x14ac:dyDescent="0.3">
      <c r="A7" s="5">
        <v>4</v>
      </c>
      <c r="B7" s="6" t="s">
        <v>223</v>
      </c>
      <c r="C7" s="7" t="s">
        <v>26</v>
      </c>
      <c r="D7" s="5">
        <v>1</v>
      </c>
      <c r="E7" s="5">
        <v>620</v>
      </c>
      <c r="F7" s="5">
        <f t="shared" ref="F7:F10" si="1">ROUND(D7*E7,0)</f>
        <v>620</v>
      </c>
      <c r="G7" s="5" t="s">
        <v>188</v>
      </c>
      <c r="H7" s="5" t="s">
        <v>195</v>
      </c>
      <c r="I7" s="5" t="s">
        <v>235</v>
      </c>
      <c r="J7" s="101">
        <f>0.623*1137.46</f>
        <v>708.63758000000007</v>
      </c>
      <c r="K7" s="81">
        <f t="shared" si="0"/>
        <v>87.49183186135852</v>
      </c>
    </row>
    <row r="8" spans="1:11" ht="16.5" thickBot="1" x14ac:dyDescent="0.3">
      <c r="A8" s="5">
        <v>5</v>
      </c>
      <c r="B8" s="6" t="s">
        <v>27</v>
      </c>
      <c r="C8" s="5" t="s">
        <v>28</v>
      </c>
      <c r="D8" s="5">
        <v>3</v>
      </c>
      <c r="E8" s="5">
        <v>620</v>
      </c>
      <c r="F8" s="5">
        <f>ROUND(D8*E8,0)</f>
        <v>1860</v>
      </c>
      <c r="G8" s="5" t="s">
        <v>367</v>
      </c>
      <c r="H8" s="5" t="s">
        <v>196</v>
      </c>
      <c r="I8" s="5" t="s">
        <v>188</v>
      </c>
      <c r="J8" s="101">
        <f>0.57*1137.46</f>
        <v>648.35219999999993</v>
      </c>
      <c r="K8" s="81">
        <f t="shared" si="0"/>
        <v>95.627037280046267</v>
      </c>
    </row>
    <row r="9" spans="1:11" ht="15" customHeight="1" thickBot="1" x14ac:dyDescent="0.3">
      <c r="A9" s="5">
        <v>6</v>
      </c>
      <c r="B9" s="6" t="s">
        <v>33</v>
      </c>
      <c r="C9" s="5" t="s">
        <v>32</v>
      </c>
      <c r="D9" s="5">
        <v>0.25</v>
      </c>
      <c r="E9" s="5">
        <v>620</v>
      </c>
      <c r="F9" s="5">
        <f t="shared" si="1"/>
        <v>155</v>
      </c>
      <c r="G9" s="5" t="s">
        <v>367</v>
      </c>
      <c r="H9" s="5" t="s">
        <v>370</v>
      </c>
      <c r="I9" s="5" t="s">
        <v>231</v>
      </c>
      <c r="J9" s="101">
        <f>0.513*1137.46</f>
        <v>583.51697999999999</v>
      </c>
      <c r="K9" s="81">
        <f t="shared" si="0"/>
        <v>106.25226364449583</v>
      </c>
    </row>
    <row r="10" spans="1:11" ht="15" customHeight="1" thickBot="1" x14ac:dyDescent="0.3">
      <c r="A10" s="5">
        <v>7</v>
      </c>
      <c r="B10" s="6" t="s">
        <v>10</v>
      </c>
      <c r="C10" s="5" t="s">
        <v>11</v>
      </c>
      <c r="D10" s="5">
        <v>1.5</v>
      </c>
      <c r="E10" s="5">
        <v>620</v>
      </c>
      <c r="F10" s="5">
        <f t="shared" si="1"/>
        <v>930</v>
      </c>
      <c r="G10" s="27" t="s">
        <v>367</v>
      </c>
      <c r="H10" s="27" t="s">
        <v>195</v>
      </c>
      <c r="I10" s="27" t="s">
        <v>187</v>
      </c>
      <c r="J10" s="101">
        <f>0.513*1137.46</f>
        <v>583.51697999999999</v>
      </c>
      <c r="K10" s="81">
        <f t="shared" si="0"/>
        <v>106.25226364449583</v>
      </c>
    </row>
    <row r="11" spans="1:11" ht="15" customHeight="1" x14ac:dyDescent="0.25">
      <c r="A11" s="5"/>
      <c r="B11" s="9" t="s">
        <v>84</v>
      </c>
      <c r="C11" s="5"/>
      <c r="D11" s="4">
        <f>SUM(D4:D10)</f>
        <v>17.25</v>
      </c>
      <c r="E11" s="4"/>
      <c r="F11" s="4">
        <f>SUM(F4:F10)</f>
        <v>10695</v>
      </c>
      <c r="G11" s="5"/>
      <c r="H11" s="5"/>
      <c r="I11" s="5"/>
      <c r="J11" s="5"/>
      <c r="K11" s="5"/>
    </row>
    <row r="13" spans="1:11" ht="15" customHeight="1" x14ac:dyDescent="0.25">
      <c r="F13" s="8"/>
    </row>
    <row r="14" spans="1:11" ht="15" customHeight="1" x14ac:dyDescent="0.25">
      <c r="D14" s="8"/>
      <c r="F14" s="8"/>
    </row>
    <row r="15" spans="1:11" ht="15" customHeight="1" x14ac:dyDescent="0.25">
      <c r="D15" s="8"/>
      <c r="F15" s="8"/>
    </row>
    <row r="16" spans="1:11" ht="15" customHeight="1" x14ac:dyDescent="0.25">
      <c r="D16" s="8"/>
      <c r="F16" s="8"/>
    </row>
    <row r="17" spans="4:6" ht="15" customHeight="1" x14ac:dyDescent="0.25">
      <c r="D17" s="8"/>
      <c r="F17" s="8"/>
    </row>
    <row r="18" spans="4:6" ht="15" customHeight="1" x14ac:dyDescent="0.25">
      <c r="D18" s="8"/>
      <c r="F18" s="8"/>
    </row>
    <row r="19" spans="4:6" ht="15" customHeight="1" x14ac:dyDescent="0.25">
      <c r="D19" s="8"/>
      <c r="F19" s="8"/>
    </row>
  </sheetData>
  <mergeCells count="2">
    <mergeCell ref="A1:F1"/>
    <mergeCell ref="A2:F2"/>
  </mergeCells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zoomScale="90" zoomScaleNormal="90" workbookViewId="0">
      <selection activeCell="A2" sqref="A2:F2"/>
    </sheetView>
  </sheetViews>
  <sheetFormatPr defaultColWidth="9.140625" defaultRowHeight="15.75" x14ac:dyDescent="0.25"/>
  <cols>
    <col min="1" max="1" width="8.42578125" style="1" customWidth="1"/>
    <col min="2" max="2" width="31.140625" style="48" customWidth="1"/>
    <col min="3" max="4" width="11.42578125" style="1" customWidth="1"/>
    <col min="5" max="5" width="13.140625" style="1" customWidth="1"/>
    <col min="6" max="6" width="13" style="1" customWidth="1"/>
    <col min="7" max="7" width="9.140625" style="1"/>
    <col min="8" max="8" width="10.85546875" style="1" customWidth="1"/>
    <col min="9" max="9" width="14.7109375" style="1" customWidth="1"/>
    <col min="10" max="10" width="18" style="1" customWidth="1"/>
    <col min="11" max="11" width="14.7109375" style="1" customWidth="1"/>
    <col min="12" max="16384" width="9.140625" style="1"/>
  </cols>
  <sheetData>
    <row r="2" spans="1:11" ht="31.5" customHeight="1" x14ac:dyDescent="0.25">
      <c r="A2" s="114" t="s">
        <v>440</v>
      </c>
      <c r="B2" s="114"/>
      <c r="C2" s="114"/>
      <c r="D2" s="114"/>
      <c r="E2" s="114"/>
      <c r="F2" s="114"/>
    </row>
    <row r="3" spans="1:11" ht="31.5" customHeight="1" x14ac:dyDescent="0.25">
      <c r="A3" s="118" t="s">
        <v>410</v>
      </c>
      <c r="B3" s="118"/>
      <c r="C3" s="118"/>
      <c r="D3" s="118"/>
      <c r="E3" s="118"/>
      <c r="F3" s="118"/>
    </row>
    <row r="4" spans="1:11" ht="116.25" customHeight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219</v>
      </c>
      <c r="F4" s="4" t="s">
        <v>215</v>
      </c>
      <c r="G4" s="4" t="s">
        <v>216</v>
      </c>
      <c r="H4" s="4" t="s">
        <v>217</v>
      </c>
      <c r="I4" s="4" t="s">
        <v>218</v>
      </c>
      <c r="J4" s="4" t="s">
        <v>419</v>
      </c>
      <c r="K4" s="4" t="s">
        <v>369</v>
      </c>
    </row>
    <row r="5" spans="1:11" ht="16.5" thickBot="1" x14ac:dyDescent="0.3">
      <c r="A5" s="5">
        <v>1</v>
      </c>
      <c r="B5" s="6" t="s">
        <v>407</v>
      </c>
      <c r="C5" s="77">
        <v>222146</v>
      </c>
      <c r="D5" s="5">
        <v>1</v>
      </c>
      <c r="E5" s="5">
        <v>680</v>
      </c>
      <c r="F5" s="5">
        <f>ROUND(D5*E5,0)</f>
        <v>680</v>
      </c>
      <c r="G5" s="5" t="s">
        <v>393</v>
      </c>
      <c r="H5" s="5" t="s">
        <v>253</v>
      </c>
      <c r="I5" s="5" t="s">
        <v>237</v>
      </c>
      <c r="J5" s="101">
        <f>0.666*1137.46</f>
        <v>757.54836000000012</v>
      </c>
      <c r="K5" s="81">
        <f t="shared" ref="K5:K13" si="0">E5/(J5/100)</f>
        <v>89.763246269848693</v>
      </c>
    </row>
    <row r="6" spans="1:11" ht="16.5" thickBot="1" x14ac:dyDescent="0.3">
      <c r="A6" s="5">
        <v>2</v>
      </c>
      <c r="B6" s="6" t="s">
        <v>24</v>
      </c>
      <c r="C6" s="5" t="s">
        <v>25</v>
      </c>
      <c r="D6" s="5">
        <v>14</v>
      </c>
      <c r="E6" s="5">
        <v>620</v>
      </c>
      <c r="F6" s="5">
        <f t="shared" ref="F6:F13" si="1">ROUND(D6*E6,0)</f>
        <v>8680</v>
      </c>
      <c r="G6" s="5" t="s">
        <v>199</v>
      </c>
      <c r="H6" s="5" t="s">
        <v>397</v>
      </c>
      <c r="I6" s="5" t="s">
        <v>189</v>
      </c>
      <c r="J6" s="101">
        <f>0.582*1137.46</f>
        <v>662.00171999999998</v>
      </c>
      <c r="K6" s="81">
        <f t="shared" si="0"/>
        <v>93.655345789736018</v>
      </c>
    </row>
    <row r="7" spans="1:11" ht="16.5" thickBot="1" x14ac:dyDescent="0.3">
      <c r="A7" s="5">
        <v>3</v>
      </c>
      <c r="B7" s="6" t="s">
        <v>34</v>
      </c>
      <c r="C7" s="5" t="s">
        <v>35</v>
      </c>
      <c r="D7" s="5">
        <v>1.5</v>
      </c>
      <c r="E7" s="5">
        <v>620</v>
      </c>
      <c r="F7" s="5">
        <f t="shared" si="1"/>
        <v>930</v>
      </c>
      <c r="G7" s="5" t="s">
        <v>199</v>
      </c>
      <c r="H7" s="5" t="s">
        <v>397</v>
      </c>
      <c r="I7" s="5" t="s">
        <v>189</v>
      </c>
      <c r="J7" s="101">
        <f>0.582*1137.46</f>
        <v>662.00171999999998</v>
      </c>
      <c r="K7" s="81">
        <f t="shared" si="0"/>
        <v>93.655345789736018</v>
      </c>
    </row>
    <row r="8" spans="1:11" ht="16.5" thickBot="1" x14ac:dyDescent="0.3">
      <c r="A8" s="5">
        <v>4</v>
      </c>
      <c r="B8" s="6" t="s">
        <v>29</v>
      </c>
      <c r="C8" s="7" t="s">
        <v>30</v>
      </c>
      <c r="D8" s="5">
        <v>0.5</v>
      </c>
      <c r="E8" s="5">
        <v>620</v>
      </c>
      <c r="F8" s="5">
        <f t="shared" si="1"/>
        <v>310</v>
      </c>
      <c r="G8" s="5" t="s">
        <v>367</v>
      </c>
      <c r="H8" s="5" t="s">
        <v>196</v>
      </c>
      <c r="I8" s="5" t="s">
        <v>188</v>
      </c>
      <c r="J8" s="101">
        <f>0.57*1137.46</f>
        <v>648.35219999999993</v>
      </c>
      <c r="K8" s="81">
        <f t="shared" si="0"/>
        <v>95.627037280046267</v>
      </c>
    </row>
    <row r="9" spans="1:11" ht="16.5" thickBot="1" x14ac:dyDescent="0.3">
      <c r="A9" s="5">
        <v>5</v>
      </c>
      <c r="B9" s="6" t="s">
        <v>8</v>
      </c>
      <c r="C9" s="5" t="s">
        <v>9</v>
      </c>
      <c r="D9" s="5">
        <v>0.5</v>
      </c>
      <c r="E9" s="5">
        <v>620</v>
      </c>
      <c r="F9" s="5">
        <f t="shared" si="1"/>
        <v>310</v>
      </c>
      <c r="G9" s="57" t="s">
        <v>371</v>
      </c>
      <c r="H9" s="7" t="s">
        <v>194</v>
      </c>
      <c r="I9" s="7" t="s">
        <v>239</v>
      </c>
      <c r="J9" s="96">
        <f>0.796*1137.46</f>
        <v>905.41816000000006</v>
      </c>
      <c r="K9" s="81">
        <f t="shared" si="0"/>
        <v>68.476647298525577</v>
      </c>
    </row>
    <row r="10" spans="1:11" ht="16.5" thickBot="1" x14ac:dyDescent="0.3">
      <c r="A10" s="5">
        <v>6</v>
      </c>
      <c r="B10" s="6" t="s">
        <v>10</v>
      </c>
      <c r="C10" s="5" t="s">
        <v>11</v>
      </c>
      <c r="D10" s="5">
        <v>1.5</v>
      </c>
      <c r="E10" s="5">
        <v>620</v>
      </c>
      <c r="F10" s="5">
        <f t="shared" si="1"/>
        <v>930</v>
      </c>
      <c r="G10" s="27" t="s">
        <v>367</v>
      </c>
      <c r="H10" s="27" t="s">
        <v>195</v>
      </c>
      <c r="I10" s="27" t="s">
        <v>187</v>
      </c>
      <c r="J10" s="101">
        <f>0.513*1137.46</f>
        <v>583.51697999999999</v>
      </c>
      <c r="K10" s="81">
        <f t="shared" si="0"/>
        <v>106.25226364449583</v>
      </c>
    </row>
    <row r="11" spans="1:11" ht="16.5" thickBot="1" x14ac:dyDescent="0.3">
      <c r="A11" s="5">
        <v>7</v>
      </c>
      <c r="B11" s="6" t="s">
        <v>38</v>
      </c>
      <c r="C11" s="5" t="s">
        <v>39</v>
      </c>
      <c r="D11" s="5">
        <v>1.5</v>
      </c>
      <c r="E11" s="5">
        <v>620</v>
      </c>
      <c r="F11" s="5">
        <f t="shared" si="1"/>
        <v>930</v>
      </c>
      <c r="G11" s="5" t="s">
        <v>188</v>
      </c>
      <c r="H11" s="5" t="s">
        <v>397</v>
      </c>
      <c r="I11" s="5" t="s">
        <v>235</v>
      </c>
      <c r="J11" s="101">
        <f>0.623*1137.46</f>
        <v>708.63758000000007</v>
      </c>
      <c r="K11" s="81">
        <f t="shared" si="0"/>
        <v>87.49183186135852</v>
      </c>
    </row>
    <row r="12" spans="1:11" ht="16.5" thickBot="1" x14ac:dyDescent="0.3">
      <c r="A12" s="5">
        <v>8</v>
      </c>
      <c r="B12" s="6" t="s">
        <v>33</v>
      </c>
      <c r="C12" s="7" t="s">
        <v>32</v>
      </c>
      <c r="D12" s="5">
        <v>1</v>
      </c>
      <c r="E12" s="5">
        <v>700</v>
      </c>
      <c r="F12" s="5">
        <f t="shared" si="1"/>
        <v>700</v>
      </c>
      <c r="G12" s="5" t="s">
        <v>367</v>
      </c>
      <c r="H12" s="5" t="s">
        <v>370</v>
      </c>
      <c r="I12" s="5" t="s">
        <v>231</v>
      </c>
      <c r="J12" s="101">
        <f>0.513*1137.46</f>
        <v>583.51697999999999</v>
      </c>
      <c r="K12" s="81">
        <f t="shared" si="0"/>
        <v>119.96223314701142</v>
      </c>
    </row>
    <row r="13" spans="1:11" ht="32.25" thickBot="1" x14ac:dyDescent="0.3">
      <c r="A13" s="5">
        <v>9</v>
      </c>
      <c r="B13" s="6" t="s">
        <v>40</v>
      </c>
      <c r="C13" s="7" t="s">
        <v>41</v>
      </c>
      <c r="D13" s="5">
        <v>1</v>
      </c>
      <c r="E13" s="5">
        <v>843</v>
      </c>
      <c r="F13" s="5">
        <f t="shared" si="1"/>
        <v>843</v>
      </c>
      <c r="G13" s="5" t="s">
        <v>188</v>
      </c>
      <c r="H13" s="5" t="s">
        <v>195</v>
      </c>
      <c r="I13" s="5" t="s">
        <v>235</v>
      </c>
      <c r="J13" s="101">
        <f>0.623*1137.46</f>
        <v>708.63758000000007</v>
      </c>
      <c r="K13" s="81">
        <f t="shared" si="0"/>
        <v>118.9606681598794</v>
      </c>
    </row>
    <row r="14" spans="1:11" x14ac:dyDescent="0.25">
      <c r="A14" s="5"/>
      <c r="B14" s="9" t="s">
        <v>44</v>
      </c>
      <c r="C14" s="10"/>
      <c r="D14" s="10">
        <f>SUM(D5:D13)</f>
        <v>22.5</v>
      </c>
      <c r="E14" s="10"/>
      <c r="F14" s="10">
        <f>SUM(F5:F13)</f>
        <v>14313</v>
      </c>
      <c r="G14" s="5"/>
      <c r="H14" s="5"/>
      <c r="I14" s="5"/>
      <c r="J14" s="5"/>
      <c r="K14" s="81"/>
    </row>
    <row r="15" spans="1:11" x14ac:dyDescent="0.25">
      <c r="A15" s="117" t="s">
        <v>220</v>
      </c>
      <c r="B15" s="117"/>
      <c r="C15" s="117"/>
      <c r="D15" s="117"/>
      <c r="E15" s="117"/>
      <c r="F15" s="117"/>
      <c r="G15" s="5"/>
      <c r="H15" s="5"/>
      <c r="I15" s="5"/>
      <c r="J15" s="5"/>
      <c r="K15" s="81"/>
    </row>
    <row r="16" spans="1:11" ht="16.5" thickBot="1" x14ac:dyDescent="0.3">
      <c r="A16" s="5">
        <v>1</v>
      </c>
      <c r="B16" s="6" t="s">
        <v>36</v>
      </c>
      <c r="C16" s="7" t="s">
        <v>37</v>
      </c>
      <c r="D16" s="5">
        <v>1</v>
      </c>
      <c r="E16" s="5">
        <v>780</v>
      </c>
      <c r="F16" s="5">
        <f t="shared" ref="F16:F18" si="2">ROUND(D16*E16,0)</f>
        <v>780</v>
      </c>
      <c r="G16" s="5" t="s">
        <v>188</v>
      </c>
      <c r="H16" s="5" t="s">
        <v>195</v>
      </c>
      <c r="I16" s="5" t="s">
        <v>235</v>
      </c>
      <c r="J16" s="101">
        <f>0.623*1137.46</f>
        <v>708.63758000000007</v>
      </c>
      <c r="K16" s="81">
        <f t="shared" ref="K16:K18" si="3">E16/(J16/100)</f>
        <v>110.07036911590265</v>
      </c>
    </row>
    <row r="17" spans="1:11" ht="16.5" thickBot="1" x14ac:dyDescent="0.3">
      <c r="A17" s="5">
        <v>2</v>
      </c>
      <c r="B17" s="6" t="s">
        <v>27</v>
      </c>
      <c r="C17" s="7" t="s">
        <v>28</v>
      </c>
      <c r="D17" s="5">
        <v>5</v>
      </c>
      <c r="E17" s="5">
        <v>690</v>
      </c>
      <c r="F17" s="5">
        <f t="shared" si="2"/>
        <v>3450</v>
      </c>
      <c r="G17" s="5" t="s">
        <v>367</v>
      </c>
      <c r="H17" s="5" t="s">
        <v>196</v>
      </c>
      <c r="I17" s="5" t="s">
        <v>188</v>
      </c>
      <c r="J17" s="101">
        <f>0.57*1137.46</f>
        <v>648.35219999999993</v>
      </c>
      <c r="K17" s="81">
        <f t="shared" si="3"/>
        <v>106.4236382632773</v>
      </c>
    </row>
    <row r="18" spans="1:11" ht="16.5" thickBot="1" x14ac:dyDescent="0.3">
      <c r="A18" s="5">
        <v>3</v>
      </c>
      <c r="B18" s="6" t="s">
        <v>42</v>
      </c>
      <c r="C18" s="7" t="s">
        <v>43</v>
      </c>
      <c r="D18" s="5">
        <v>6</v>
      </c>
      <c r="E18" s="7">
        <v>620</v>
      </c>
      <c r="F18" s="5">
        <f t="shared" si="2"/>
        <v>3720</v>
      </c>
      <c r="G18" s="5" t="s">
        <v>367</v>
      </c>
      <c r="H18" s="5" t="s">
        <v>194</v>
      </c>
      <c r="I18" s="5" t="s">
        <v>231</v>
      </c>
      <c r="J18" s="101">
        <f>0.513*1137.46</f>
        <v>583.51697999999999</v>
      </c>
      <c r="K18" s="81">
        <f t="shared" si="3"/>
        <v>106.25226364449583</v>
      </c>
    </row>
    <row r="19" spans="1:11" x14ac:dyDescent="0.25">
      <c r="A19" s="5"/>
      <c r="B19" s="9" t="s">
        <v>44</v>
      </c>
      <c r="C19" s="4"/>
      <c r="D19" s="10">
        <f>SUM(D16:D18)</f>
        <v>12</v>
      </c>
      <c r="E19" s="10"/>
      <c r="F19" s="10">
        <f>SUM(F16:F18)</f>
        <v>7950</v>
      </c>
      <c r="G19" s="5"/>
      <c r="H19" s="5"/>
      <c r="I19" s="5"/>
      <c r="J19" s="5"/>
      <c r="K19" s="5"/>
    </row>
    <row r="20" spans="1:11" ht="37.5" customHeight="1" x14ac:dyDescent="0.25"/>
    <row r="21" spans="1:11" ht="37.5" customHeight="1" x14ac:dyDescent="0.25"/>
    <row r="22" spans="1:11" ht="65.25" customHeight="1" x14ac:dyDescent="0.25"/>
    <row r="23" spans="1:11" ht="71.25" customHeight="1" x14ac:dyDescent="0.25">
      <c r="C23" s="8"/>
      <c r="E23" s="8"/>
    </row>
    <row r="24" spans="1:11" ht="57.75" customHeight="1" x14ac:dyDescent="0.25">
      <c r="C24" s="8"/>
      <c r="E24" s="8"/>
    </row>
    <row r="25" spans="1:11" ht="47.25" customHeight="1" x14ac:dyDescent="0.25">
      <c r="C25" s="8"/>
      <c r="E25" s="8"/>
    </row>
    <row r="26" spans="1:11" ht="61.5" customHeight="1" x14ac:dyDescent="0.25">
      <c r="C26" s="8"/>
      <c r="E26" s="8"/>
    </row>
    <row r="27" spans="1:11" x14ac:dyDescent="0.25">
      <c r="C27" s="8"/>
      <c r="E27" s="8"/>
    </row>
    <row r="28" spans="1:11" x14ac:dyDescent="0.25">
      <c r="C28" s="8"/>
      <c r="E28" s="8"/>
    </row>
  </sheetData>
  <mergeCells count="3">
    <mergeCell ref="A15:F15"/>
    <mergeCell ref="A3:F3"/>
    <mergeCell ref="A2:F2"/>
  </mergeCells>
  <pageMargins left="0.7" right="0.7" top="0.75" bottom="0.75" header="0.3" footer="0.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="90" zoomScaleNormal="90" workbookViewId="0">
      <selection sqref="A1:F1"/>
    </sheetView>
  </sheetViews>
  <sheetFormatPr defaultColWidth="9.140625" defaultRowHeight="15.75" x14ac:dyDescent="0.25"/>
  <cols>
    <col min="1" max="1" width="8" style="1" customWidth="1"/>
    <col min="2" max="2" width="38.7109375" style="48" customWidth="1"/>
    <col min="3" max="3" width="11.42578125" style="1" customWidth="1"/>
    <col min="4" max="5" width="12.7109375" style="1" customWidth="1"/>
    <col min="6" max="6" width="12.85546875" style="1" customWidth="1"/>
    <col min="7" max="7" width="9.140625" style="1"/>
    <col min="8" max="8" width="11.42578125" style="1" customWidth="1"/>
    <col min="9" max="9" width="15.140625" style="1" customWidth="1"/>
    <col min="10" max="10" width="18.85546875" style="1" customWidth="1"/>
    <col min="11" max="11" width="14.42578125" style="1" customWidth="1"/>
    <col min="12" max="16384" width="9.140625" style="1"/>
  </cols>
  <sheetData>
    <row r="1" spans="1:11" ht="33.75" customHeight="1" x14ac:dyDescent="0.25">
      <c r="A1" s="114" t="s">
        <v>441</v>
      </c>
      <c r="B1" s="114"/>
      <c r="C1" s="114"/>
      <c r="D1" s="114"/>
      <c r="E1" s="114"/>
      <c r="F1" s="114"/>
    </row>
    <row r="2" spans="1:11" ht="39.75" customHeight="1" x14ac:dyDescent="0.25">
      <c r="A2" s="118" t="s">
        <v>411</v>
      </c>
      <c r="B2" s="118"/>
      <c r="C2" s="118"/>
      <c r="D2" s="118"/>
      <c r="E2" s="118"/>
      <c r="F2" s="118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33.75" customHeight="1" thickBot="1" x14ac:dyDescent="0.3">
      <c r="A4" s="5">
        <v>1</v>
      </c>
      <c r="B4" s="6" t="s">
        <v>19</v>
      </c>
      <c r="C4" s="5" t="s">
        <v>7</v>
      </c>
      <c r="D4" s="5">
        <v>1</v>
      </c>
      <c r="E4" s="5">
        <v>1000</v>
      </c>
      <c r="F4" s="5">
        <f>ROUND(D4*E4,0)</f>
        <v>1000</v>
      </c>
      <c r="G4" s="5" t="s">
        <v>188</v>
      </c>
      <c r="H4" s="5" t="s">
        <v>194</v>
      </c>
      <c r="I4" s="5" t="s">
        <v>239</v>
      </c>
      <c r="J4" s="101">
        <f>0.796*1137.46</f>
        <v>905.41816000000006</v>
      </c>
      <c r="K4" s="81">
        <f t="shared" ref="K4:K12" si="0">E4/(J4/100)</f>
        <v>110.44620532020255</v>
      </c>
    </row>
    <row r="5" spans="1:11" ht="32.25" customHeight="1" thickBot="1" x14ac:dyDescent="0.3">
      <c r="A5" s="5">
        <v>2</v>
      </c>
      <c r="B5" s="6" t="s">
        <v>8</v>
      </c>
      <c r="C5" s="5" t="s">
        <v>9</v>
      </c>
      <c r="D5" s="5">
        <v>1</v>
      </c>
      <c r="E5" s="5">
        <v>743</v>
      </c>
      <c r="F5" s="5">
        <f t="shared" ref="F5:F12" si="1">ROUND(D5*E5,0)</f>
        <v>743</v>
      </c>
      <c r="G5" s="5" t="s">
        <v>371</v>
      </c>
      <c r="H5" s="5" t="s">
        <v>194</v>
      </c>
      <c r="I5" s="5" t="s">
        <v>239</v>
      </c>
      <c r="J5" s="101">
        <f>0.796*1137.46</f>
        <v>905.41816000000006</v>
      </c>
      <c r="K5" s="81">
        <f t="shared" si="0"/>
        <v>82.061530552910497</v>
      </c>
    </row>
    <row r="6" spans="1:11" ht="16.5" thickBot="1" x14ac:dyDescent="0.3">
      <c r="A6" s="5">
        <v>3</v>
      </c>
      <c r="B6" s="6" t="s">
        <v>278</v>
      </c>
      <c r="C6" s="54">
        <v>431103</v>
      </c>
      <c r="D6" s="7">
        <v>1</v>
      </c>
      <c r="E6" s="7">
        <v>643</v>
      </c>
      <c r="F6" s="5">
        <f t="shared" si="1"/>
        <v>643</v>
      </c>
      <c r="G6" s="57" t="s">
        <v>371</v>
      </c>
      <c r="H6" s="7" t="s">
        <v>195</v>
      </c>
      <c r="I6" s="7" t="s">
        <v>237</v>
      </c>
      <c r="J6" s="101">
        <f>0.666*1137.46</f>
        <v>757.54836000000012</v>
      </c>
      <c r="K6" s="81">
        <f t="shared" si="0"/>
        <v>84.879069634577505</v>
      </c>
    </row>
    <row r="7" spans="1:11" ht="16.5" thickBot="1" x14ac:dyDescent="0.3">
      <c r="A7" s="5">
        <v>4</v>
      </c>
      <c r="B7" s="6" t="s">
        <v>412</v>
      </c>
      <c r="C7" s="77">
        <v>754308</v>
      </c>
      <c r="D7" s="5">
        <v>5.35</v>
      </c>
      <c r="E7" s="7">
        <v>620</v>
      </c>
      <c r="F7" s="5">
        <f>ROUND(D7*E7,0)</f>
        <v>3317</v>
      </c>
      <c r="G7" s="57" t="s">
        <v>367</v>
      </c>
      <c r="H7" s="7" t="s">
        <v>196</v>
      </c>
      <c r="I7" s="7" t="s">
        <v>188</v>
      </c>
      <c r="J7" s="102">
        <v>648</v>
      </c>
      <c r="K7" s="81">
        <f t="shared" si="0"/>
        <v>95.679012345679013</v>
      </c>
    </row>
    <row r="8" spans="1:11" ht="16.5" thickBot="1" x14ac:dyDescent="0.3">
      <c r="A8" s="5">
        <v>5</v>
      </c>
      <c r="B8" s="6" t="s">
        <v>14</v>
      </c>
      <c r="C8" s="5" t="s">
        <v>20</v>
      </c>
      <c r="D8" s="5">
        <v>1</v>
      </c>
      <c r="E8" s="7">
        <v>620</v>
      </c>
      <c r="F8" s="5">
        <f t="shared" si="1"/>
        <v>620</v>
      </c>
      <c r="G8" s="57" t="s">
        <v>371</v>
      </c>
      <c r="H8" s="7" t="s">
        <v>195</v>
      </c>
      <c r="I8" s="7" t="s">
        <v>237</v>
      </c>
      <c r="J8" s="101">
        <f>0.666*1137.46</f>
        <v>757.54836000000012</v>
      </c>
      <c r="K8" s="81">
        <f t="shared" si="0"/>
        <v>81.842959834273799</v>
      </c>
    </row>
    <row r="9" spans="1:11" ht="16.5" thickBot="1" x14ac:dyDescent="0.3">
      <c r="A9" s="5">
        <v>6</v>
      </c>
      <c r="B9" s="6" t="s">
        <v>407</v>
      </c>
      <c r="C9" s="77">
        <v>222146</v>
      </c>
      <c r="D9" s="5">
        <v>1</v>
      </c>
      <c r="E9" s="5">
        <v>735</v>
      </c>
      <c r="F9" s="5">
        <f t="shared" si="1"/>
        <v>735</v>
      </c>
      <c r="G9" s="5" t="s">
        <v>393</v>
      </c>
      <c r="H9" s="5" t="s">
        <v>253</v>
      </c>
      <c r="I9" s="5" t="s">
        <v>237</v>
      </c>
      <c r="J9" s="101">
        <f>0.666*1137.46</f>
        <v>757.54836000000012</v>
      </c>
      <c r="K9" s="81">
        <f t="shared" si="0"/>
        <v>97.023508835792327</v>
      </c>
    </row>
    <row r="10" spans="1:11" ht="16.5" thickBot="1" x14ac:dyDescent="0.3">
      <c r="A10" s="5">
        <v>7</v>
      </c>
      <c r="B10" s="6" t="s">
        <v>10</v>
      </c>
      <c r="C10" s="5" t="s">
        <v>11</v>
      </c>
      <c r="D10" s="5">
        <v>13</v>
      </c>
      <c r="E10" s="5">
        <v>620</v>
      </c>
      <c r="F10" s="5">
        <f t="shared" si="1"/>
        <v>8060</v>
      </c>
      <c r="G10" s="27" t="s">
        <v>367</v>
      </c>
      <c r="H10" s="27" t="s">
        <v>195</v>
      </c>
      <c r="I10" s="27" t="s">
        <v>187</v>
      </c>
      <c r="J10" s="101">
        <f>0.513*1137.46</f>
        <v>583.51697999999999</v>
      </c>
      <c r="K10" s="81">
        <f t="shared" si="0"/>
        <v>106.25226364449583</v>
      </c>
    </row>
    <row r="11" spans="1:11" ht="16.5" thickBot="1" x14ac:dyDescent="0.3">
      <c r="A11" s="5">
        <v>8</v>
      </c>
      <c r="B11" s="6" t="s">
        <v>21</v>
      </c>
      <c r="C11" s="5" t="s">
        <v>22</v>
      </c>
      <c r="D11" s="5">
        <v>1</v>
      </c>
      <c r="E11" s="5">
        <v>620</v>
      </c>
      <c r="F11" s="5">
        <f t="shared" si="1"/>
        <v>620</v>
      </c>
      <c r="G11" s="5" t="s">
        <v>367</v>
      </c>
      <c r="H11" s="5" t="s">
        <v>195</v>
      </c>
      <c r="I11" s="5" t="s">
        <v>187</v>
      </c>
      <c r="J11" s="101">
        <f>0.513*1137.46</f>
        <v>583.51697999999999</v>
      </c>
      <c r="K11" s="81">
        <f t="shared" si="0"/>
        <v>106.25226364449583</v>
      </c>
    </row>
    <row r="12" spans="1:11" ht="16.5" thickBot="1" x14ac:dyDescent="0.3">
      <c r="A12" s="5">
        <v>9</v>
      </c>
      <c r="B12" s="6" t="s">
        <v>12</v>
      </c>
      <c r="C12" s="5" t="s">
        <v>13</v>
      </c>
      <c r="D12" s="5">
        <v>2</v>
      </c>
      <c r="E12" s="5">
        <v>620</v>
      </c>
      <c r="F12" s="5">
        <f t="shared" si="1"/>
        <v>1240</v>
      </c>
      <c r="G12" s="5" t="s">
        <v>189</v>
      </c>
      <c r="H12" s="5" t="s">
        <v>390</v>
      </c>
      <c r="I12" s="5" t="s">
        <v>188</v>
      </c>
      <c r="J12" s="101">
        <f>0.57*1137.46</f>
        <v>648.35219999999993</v>
      </c>
      <c r="K12" s="81">
        <f t="shared" si="0"/>
        <v>95.627037280046267</v>
      </c>
    </row>
    <row r="13" spans="1:11" ht="31.5" x14ac:dyDescent="0.25">
      <c r="A13" s="5">
        <v>10</v>
      </c>
      <c r="B13" s="18" t="s">
        <v>166</v>
      </c>
      <c r="C13" s="19" t="s">
        <v>167</v>
      </c>
      <c r="D13" s="19">
        <v>1</v>
      </c>
      <c r="E13" s="31">
        <v>670</v>
      </c>
      <c r="F13" s="19">
        <f>E13*D13</f>
        <v>670</v>
      </c>
      <c r="G13" s="5" t="s">
        <v>367</v>
      </c>
      <c r="H13" s="5" t="s">
        <v>198</v>
      </c>
      <c r="I13" s="5" t="s">
        <v>189</v>
      </c>
      <c r="J13" s="97">
        <f>0.582*1137.46</f>
        <v>662.00171999999998</v>
      </c>
      <c r="K13" s="81">
        <f t="shared" ref="K13" si="2">E13/(J13/100)</f>
        <v>101.20819625665021</v>
      </c>
    </row>
    <row r="14" spans="1:11" x14ac:dyDescent="0.25">
      <c r="A14" s="5"/>
      <c r="B14" s="89" t="s">
        <v>84</v>
      </c>
      <c r="C14" s="90"/>
      <c r="D14" s="91">
        <f>SUM(D4:D13)</f>
        <v>27.35</v>
      </c>
      <c r="E14" s="91"/>
      <c r="F14" s="91">
        <f>SUM(F4:F13)</f>
        <v>17648</v>
      </c>
    </row>
    <row r="16" spans="1:11" x14ac:dyDescent="0.25">
      <c r="F16" s="8"/>
    </row>
  </sheetData>
  <mergeCells count="2">
    <mergeCell ref="A2:F2"/>
    <mergeCell ref="A1:F1"/>
  </mergeCells>
  <pageMargins left="0.7" right="0.7" top="0.75" bottom="0.75" header="0.3" footer="0.3"/>
  <pageSetup paperSize="9"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B1" sqref="B1:G1"/>
    </sheetView>
  </sheetViews>
  <sheetFormatPr defaultColWidth="9.140625" defaultRowHeight="15.75" x14ac:dyDescent="0.25"/>
  <cols>
    <col min="1" max="1" width="4.42578125" style="1" customWidth="1"/>
    <col min="2" max="2" width="34.7109375" style="48" customWidth="1"/>
    <col min="3" max="3" width="12.85546875" style="1" customWidth="1"/>
    <col min="4" max="4" width="11.42578125" style="1" customWidth="1"/>
    <col min="5" max="5" width="14.42578125" style="1" customWidth="1"/>
    <col min="6" max="6" width="19" style="1" customWidth="1"/>
    <col min="7" max="7" width="9.140625" style="1"/>
    <col min="8" max="8" width="11" style="1" customWidth="1"/>
    <col min="9" max="9" width="14.140625" style="1" customWidth="1"/>
    <col min="10" max="10" width="18.7109375" style="1" customWidth="1"/>
    <col min="11" max="11" width="14.42578125" style="1" customWidth="1"/>
    <col min="12" max="16384" width="9.140625" style="1"/>
  </cols>
  <sheetData>
    <row r="1" spans="1:11" ht="15.75" customHeight="1" x14ac:dyDescent="0.25">
      <c r="B1" s="114" t="s">
        <v>442</v>
      </c>
      <c r="C1" s="114"/>
      <c r="D1" s="114"/>
      <c r="E1" s="114"/>
      <c r="F1" s="114"/>
      <c r="G1" s="114"/>
    </row>
    <row r="2" spans="1:11" ht="15.75" customHeight="1" x14ac:dyDescent="0.25">
      <c r="A2" s="116" t="s">
        <v>413</v>
      </c>
      <c r="B2" s="116"/>
      <c r="C2" s="116"/>
      <c r="D2" s="116"/>
      <c r="E2" s="116"/>
      <c r="F2" s="116"/>
    </row>
    <row r="3" spans="1:11" x14ac:dyDescent="0.25">
      <c r="B3" s="49"/>
      <c r="C3" s="2"/>
      <c r="D3" s="2"/>
    </row>
    <row r="4" spans="1:11" ht="47.2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219</v>
      </c>
      <c r="F4" s="4" t="s">
        <v>215</v>
      </c>
      <c r="G4" s="4" t="s">
        <v>216</v>
      </c>
      <c r="H4" s="4" t="s">
        <v>217</v>
      </c>
      <c r="I4" s="4" t="s">
        <v>218</v>
      </c>
      <c r="J4" s="4" t="s">
        <v>419</v>
      </c>
      <c r="K4" s="4" t="s">
        <v>369</v>
      </c>
    </row>
    <row r="5" spans="1:11" ht="32.25" thickBot="1" x14ac:dyDescent="0.3">
      <c r="A5" s="5">
        <v>1</v>
      </c>
      <c r="B5" s="18" t="s">
        <v>6</v>
      </c>
      <c r="C5" s="11" t="s">
        <v>7</v>
      </c>
      <c r="D5" s="19">
        <v>1</v>
      </c>
      <c r="E5" s="19">
        <v>895</v>
      </c>
      <c r="F5" s="19">
        <f>ROUND(D5*E5,0)</f>
        <v>895</v>
      </c>
      <c r="G5" s="5" t="s">
        <v>188</v>
      </c>
      <c r="H5" s="5" t="s">
        <v>198</v>
      </c>
      <c r="I5" s="5" t="s">
        <v>250</v>
      </c>
      <c r="J5" s="101">
        <v>1157</v>
      </c>
      <c r="K5" s="81">
        <f t="shared" ref="K5:K14" si="0">E5/(J5/100)</f>
        <v>77.355229040622291</v>
      </c>
    </row>
    <row r="6" spans="1:11" ht="16.5" thickBot="1" x14ac:dyDescent="0.3">
      <c r="A6" s="5">
        <v>2</v>
      </c>
      <c r="B6" s="6" t="s">
        <v>8</v>
      </c>
      <c r="C6" s="7" t="s">
        <v>9</v>
      </c>
      <c r="D6" s="7">
        <v>1</v>
      </c>
      <c r="E6" s="7">
        <v>655</v>
      </c>
      <c r="F6" s="7">
        <f t="shared" ref="F6:F14" si="1">ROUND(D6*E6,0)</f>
        <v>655</v>
      </c>
      <c r="G6" s="5" t="s">
        <v>371</v>
      </c>
      <c r="H6" s="5" t="s">
        <v>194</v>
      </c>
      <c r="I6" s="5" t="s">
        <v>239</v>
      </c>
      <c r="J6" s="101">
        <f>0.796*1137.46</f>
        <v>905.41816000000006</v>
      </c>
      <c r="K6" s="81">
        <f t="shared" si="0"/>
        <v>72.342264484732667</v>
      </c>
    </row>
    <row r="7" spans="1:11" ht="16.5" thickBot="1" x14ac:dyDescent="0.3">
      <c r="A7" s="5">
        <v>3</v>
      </c>
      <c r="B7" s="6" t="s">
        <v>412</v>
      </c>
      <c r="C7" s="77">
        <v>754308</v>
      </c>
      <c r="D7" s="7">
        <v>1.5</v>
      </c>
      <c r="E7" s="7">
        <v>620</v>
      </c>
      <c r="F7" s="7">
        <f t="shared" si="1"/>
        <v>930</v>
      </c>
      <c r="G7" s="57" t="s">
        <v>367</v>
      </c>
      <c r="H7" s="7" t="s">
        <v>196</v>
      </c>
      <c r="I7" s="7" t="s">
        <v>188</v>
      </c>
      <c r="J7" s="102">
        <v>648</v>
      </c>
      <c r="K7" s="81">
        <f t="shared" si="0"/>
        <v>95.679012345679013</v>
      </c>
    </row>
    <row r="8" spans="1:11" x14ac:dyDescent="0.25">
      <c r="A8" s="5">
        <v>4</v>
      </c>
      <c r="B8" s="6" t="s">
        <v>414</v>
      </c>
      <c r="C8" s="77">
        <v>911201</v>
      </c>
      <c r="D8" s="7">
        <v>1</v>
      </c>
      <c r="E8" s="7">
        <v>620</v>
      </c>
      <c r="F8" s="7">
        <f>ROUND(D8*E8,0)</f>
        <v>620</v>
      </c>
      <c r="G8" s="5">
        <v>16</v>
      </c>
      <c r="H8" s="5" t="s">
        <v>196</v>
      </c>
      <c r="I8" s="5">
        <v>3</v>
      </c>
      <c r="J8" s="97">
        <f>0.57*1137.46</f>
        <v>648.35219999999993</v>
      </c>
      <c r="K8" s="81">
        <f>E8/(J8/100)</f>
        <v>95.627037280046267</v>
      </c>
    </row>
    <row r="9" spans="1:11" ht="16.5" thickBot="1" x14ac:dyDescent="0.3">
      <c r="A9" s="5">
        <v>5</v>
      </c>
      <c r="B9" s="6" t="s">
        <v>10</v>
      </c>
      <c r="C9" s="5" t="s">
        <v>11</v>
      </c>
      <c r="D9" s="7">
        <v>7</v>
      </c>
      <c r="E9" s="7">
        <v>620</v>
      </c>
      <c r="F9" s="7">
        <f t="shared" si="1"/>
        <v>4340</v>
      </c>
      <c r="G9" s="27" t="s">
        <v>367</v>
      </c>
      <c r="H9" s="27" t="s">
        <v>195</v>
      </c>
      <c r="I9" s="27" t="s">
        <v>187</v>
      </c>
      <c r="J9" s="101">
        <f>0.513*1137.46</f>
        <v>583.51697999999999</v>
      </c>
      <c r="K9" s="81">
        <f t="shared" si="0"/>
        <v>106.25226364449583</v>
      </c>
    </row>
    <row r="10" spans="1:11" ht="16.5" thickBot="1" x14ac:dyDescent="0.3">
      <c r="A10" s="5">
        <v>6</v>
      </c>
      <c r="B10" s="6" t="s">
        <v>14</v>
      </c>
      <c r="C10" s="5" t="s">
        <v>15</v>
      </c>
      <c r="D10" s="7">
        <v>0.7</v>
      </c>
      <c r="E10" s="7">
        <v>620</v>
      </c>
      <c r="F10" s="7">
        <f t="shared" si="1"/>
        <v>434</v>
      </c>
      <c r="G10" s="57" t="s">
        <v>396</v>
      </c>
      <c r="H10" s="7" t="s">
        <v>195</v>
      </c>
      <c r="I10" s="7" t="s">
        <v>235</v>
      </c>
      <c r="J10" s="102">
        <v>709</v>
      </c>
      <c r="K10" s="81">
        <f t="shared" si="0"/>
        <v>87.447108603667132</v>
      </c>
    </row>
    <row r="11" spans="1:11" ht="42" customHeight="1" thickBot="1" x14ac:dyDescent="0.3">
      <c r="A11" s="5">
        <v>7</v>
      </c>
      <c r="B11" s="6" t="s">
        <v>16</v>
      </c>
      <c r="C11" s="5" t="s">
        <v>13</v>
      </c>
      <c r="D11" s="7">
        <v>2</v>
      </c>
      <c r="E11" s="7">
        <v>620</v>
      </c>
      <c r="F11" s="7">
        <f t="shared" si="1"/>
        <v>1240</v>
      </c>
      <c r="G11" s="5" t="s">
        <v>189</v>
      </c>
      <c r="H11" s="5" t="s">
        <v>390</v>
      </c>
      <c r="I11" s="5" t="s">
        <v>188</v>
      </c>
      <c r="J11" s="101">
        <f>0.57*1137.46</f>
        <v>648.35219999999993</v>
      </c>
      <c r="K11" s="81">
        <f t="shared" si="0"/>
        <v>95.627037280046267</v>
      </c>
    </row>
    <row r="12" spans="1:11" ht="56.25" customHeight="1" thickBot="1" x14ac:dyDescent="0.3">
      <c r="A12" s="5">
        <v>8</v>
      </c>
      <c r="B12" s="6" t="s">
        <v>74</v>
      </c>
      <c r="C12" s="77">
        <v>962905</v>
      </c>
      <c r="D12" s="7">
        <v>1.2</v>
      </c>
      <c r="E12" s="7">
        <v>630</v>
      </c>
      <c r="F12" s="7">
        <f t="shared" si="1"/>
        <v>756</v>
      </c>
      <c r="G12" s="5" t="s">
        <v>189</v>
      </c>
      <c r="H12" s="5" t="s">
        <v>200</v>
      </c>
      <c r="I12" s="5" t="s">
        <v>188</v>
      </c>
      <c r="J12" s="101">
        <f>0.57*1137.46</f>
        <v>648.35219999999993</v>
      </c>
      <c r="K12" s="81">
        <f t="shared" si="0"/>
        <v>97.169408849079261</v>
      </c>
    </row>
    <row r="13" spans="1:11" x14ac:dyDescent="0.25">
      <c r="A13" s="87">
        <v>9</v>
      </c>
      <c r="B13" s="67" t="s">
        <v>407</v>
      </c>
      <c r="C13" s="106">
        <v>222146</v>
      </c>
      <c r="D13" s="66">
        <v>0.5</v>
      </c>
      <c r="E13" s="66">
        <v>620</v>
      </c>
      <c r="F13" s="66">
        <f t="shared" si="1"/>
        <v>310</v>
      </c>
      <c r="G13" s="87" t="s">
        <v>393</v>
      </c>
      <c r="H13" s="87" t="s">
        <v>253</v>
      </c>
      <c r="I13" s="87" t="s">
        <v>237</v>
      </c>
      <c r="J13" s="103">
        <f>0.666*1137.46</f>
        <v>757.54836000000012</v>
      </c>
      <c r="K13" s="88">
        <f t="shared" si="0"/>
        <v>81.842959834273799</v>
      </c>
    </row>
    <row r="14" spans="1:11" x14ac:dyDescent="0.25">
      <c r="A14" s="5">
        <v>10</v>
      </c>
      <c r="B14" s="6" t="s">
        <v>17</v>
      </c>
      <c r="C14" s="5" t="s">
        <v>18</v>
      </c>
      <c r="D14" s="7">
        <v>0.25</v>
      </c>
      <c r="E14" s="7">
        <v>620</v>
      </c>
      <c r="F14" s="7">
        <f t="shared" si="1"/>
        <v>155</v>
      </c>
      <c r="G14" s="5" t="s">
        <v>188</v>
      </c>
      <c r="H14" s="5" t="s">
        <v>195</v>
      </c>
      <c r="I14" s="5" t="s">
        <v>235</v>
      </c>
      <c r="J14" s="97">
        <f>0.623*1137.46</f>
        <v>708.63758000000007</v>
      </c>
      <c r="K14" s="81">
        <f t="shared" si="0"/>
        <v>87.49183186135852</v>
      </c>
    </row>
    <row r="15" spans="1:11" x14ac:dyDescent="0.25">
      <c r="A15" s="90"/>
      <c r="B15" s="92" t="s">
        <v>84</v>
      </c>
      <c r="C15" s="93"/>
      <c r="D15" s="94">
        <f>SUM(D5:D14)</f>
        <v>16.149999999999999</v>
      </c>
      <c r="E15" s="94"/>
      <c r="F15" s="94">
        <f>SUM(F5:F14)</f>
        <v>10335</v>
      </c>
    </row>
    <row r="17" spans="5:6" x14ac:dyDescent="0.25">
      <c r="F17" s="8"/>
    </row>
    <row r="18" spans="5:6" x14ac:dyDescent="0.25">
      <c r="E18" s="8"/>
      <c r="F18" s="43"/>
    </row>
    <row r="19" spans="5:6" x14ac:dyDescent="0.25">
      <c r="E19" s="43"/>
      <c r="F19" s="43"/>
    </row>
    <row r="20" spans="5:6" x14ac:dyDescent="0.25">
      <c r="E20" s="43"/>
      <c r="F20" s="43"/>
    </row>
    <row r="21" spans="5:6" x14ac:dyDescent="0.25">
      <c r="E21" s="43"/>
    </row>
  </sheetData>
  <mergeCells count="2">
    <mergeCell ref="A2:F2"/>
    <mergeCell ref="B1:G1"/>
  </mergeCells>
  <pageMargins left="0.7" right="0.7" top="0.75" bottom="0.75" header="0.3" footer="0.3"/>
  <pageSetup paperSize="9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H15" sqref="H14:H15"/>
    </sheetView>
  </sheetViews>
  <sheetFormatPr defaultColWidth="9.140625" defaultRowHeight="15.75" x14ac:dyDescent="0.25"/>
  <cols>
    <col min="1" max="1" width="7.7109375" style="1" customWidth="1"/>
    <col min="2" max="2" width="30.7109375" style="48" customWidth="1"/>
    <col min="3" max="3" width="11.42578125" style="1" customWidth="1"/>
    <col min="4" max="4" width="13.42578125" style="1" customWidth="1"/>
    <col min="5" max="5" width="13.140625" style="1" customWidth="1"/>
    <col min="6" max="6" width="12.7109375" style="1" customWidth="1"/>
    <col min="7" max="7" width="9.140625" style="1"/>
    <col min="8" max="8" width="13.28515625" style="1" customWidth="1"/>
    <col min="9" max="9" width="15.5703125" style="1" customWidth="1"/>
    <col min="10" max="10" width="18.5703125" style="1" customWidth="1"/>
    <col min="11" max="11" width="16.140625" style="1" customWidth="1"/>
    <col min="12" max="16384" width="9.140625" style="1"/>
  </cols>
  <sheetData>
    <row r="1" spans="1:11" ht="15.75" customHeight="1" x14ac:dyDescent="0.25">
      <c r="A1" s="119" t="s">
        <v>443</v>
      </c>
      <c r="B1" s="119"/>
      <c r="C1" s="119"/>
      <c r="D1" s="119"/>
      <c r="E1" s="119"/>
      <c r="F1" s="119"/>
      <c r="G1" s="119"/>
    </row>
    <row r="2" spans="1:11" ht="29.25" customHeight="1" x14ac:dyDescent="0.25">
      <c r="A2" s="118" t="s">
        <v>422</v>
      </c>
      <c r="B2" s="118"/>
      <c r="C2" s="118"/>
      <c r="D2" s="118"/>
      <c r="E2" s="118"/>
      <c r="F2" s="118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5">
        <v>1</v>
      </c>
      <c r="B4" s="6" t="s">
        <v>72</v>
      </c>
      <c r="C4" s="7" t="s">
        <v>73</v>
      </c>
      <c r="D4" s="5">
        <v>2</v>
      </c>
      <c r="E4" s="5">
        <v>650</v>
      </c>
      <c r="F4" s="5">
        <f>ROUND(D4*E4,0)</f>
        <v>1300</v>
      </c>
      <c r="G4" s="5" t="s">
        <v>383</v>
      </c>
      <c r="H4" s="5" t="s">
        <v>197</v>
      </c>
      <c r="I4" s="5" t="s">
        <v>237</v>
      </c>
      <c r="J4" s="100">
        <f>0.666*1137.46</f>
        <v>757.54836000000012</v>
      </c>
      <c r="K4" s="81">
        <f>E4/(J4/100)</f>
        <v>85.803103052061246</v>
      </c>
    </row>
    <row r="5" spans="1:11" ht="16.5" thickBot="1" x14ac:dyDescent="0.3">
      <c r="A5" s="5">
        <v>2</v>
      </c>
      <c r="B5" s="6" t="s">
        <v>74</v>
      </c>
      <c r="C5" s="7" t="s">
        <v>13</v>
      </c>
      <c r="D5" s="5">
        <v>0.25</v>
      </c>
      <c r="E5" s="7">
        <v>620</v>
      </c>
      <c r="F5" s="5">
        <f t="shared" ref="F5:F7" si="0">ROUND(D5*E5,0)</f>
        <v>155</v>
      </c>
      <c r="G5" s="5" t="s">
        <v>189</v>
      </c>
      <c r="H5" s="5" t="s">
        <v>390</v>
      </c>
      <c r="I5" s="5" t="s">
        <v>188</v>
      </c>
      <c r="J5" s="100">
        <f>0.57*1137.46</f>
        <v>648.35219999999993</v>
      </c>
      <c r="K5" s="81">
        <f>E5/(J5/100)</f>
        <v>95.627037280046267</v>
      </c>
    </row>
    <row r="6" spans="1:11" ht="16.5" thickBot="1" x14ac:dyDescent="0.3">
      <c r="A6" s="5">
        <v>3</v>
      </c>
      <c r="B6" s="6" t="s">
        <v>10</v>
      </c>
      <c r="C6" s="7" t="s">
        <v>11</v>
      </c>
      <c r="D6" s="5">
        <v>1.7</v>
      </c>
      <c r="E6" s="7">
        <v>620</v>
      </c>
      <c r="F6" s="5">
        <f t="shared" si="0"/>
        <v>1054</v>
      </c>
      <c r="G6" s="27" t="s">
        <v>367</v>
      </c>
      <c r="H6" s="27" t="s">
        <v>195</v>
      </c>
      <c r="I6" s="27" t="s">
        <v>187</v>
      </c>
      <c r="J6" s="100">
        <f>0.513*1137.46</f>
        <v>583.51697999999999</v>
      </c>
      <c r="K6" s="81">
        <f>E6/(J6/100)</f>
        <v>106.25226364449583</v>
      </c>
    </row>
    <row r="7" spans="1:11" ht="16.5" thickBot="1" x14ac:dyDescent="0.3">
      <c r="A7" s="5">
        <v>4</v>
      </c>
      <c r="B7" s="6" t="s">
        <v>75</v>
      </c>
      <c r="C7" s="7" t="s">
        <v>55</v>
      </c>
      <c r="D7" s="5">
        <v>0.5</v>
      </c>
      <c r="E7" s="5">
        <v>620</v>
      </c>
      <c r="F7" s="5">
        <f t="shared" si="0"/>
        <v>310</v>
      </c>
      <c r="G7" s="5" t="s">
        <v>188</v>
      </c>
      <c r="H7" s="5" t="s">
        <v>195</v>
      </c>
      <c r="I7" s="5" t="s">
        <v>235</v>
      </c>
      <c r="J7" s="100">
        <f>0.623*1137.46</f>
        <v>708.63758000000007</v>
      </c>
      <c r="K7" s="81">
        <f>E7/(J7/100)</f>
        <v>87.49183186135852</v>
      </c>
    </row>
    <row r="8" spans="1:11" x14ac:dyDescent="0.25">
      <c r="A8" s="5"/>
      <c r="B8" s="9" t="s">
        <v>84</v>
      </c>
      <c r="C8" s="5"/>
      <c r="D8" s="4">
        <f>SUM(D4:D7)</f>
        <v>4.45</v>
      </c>
      <c r="E8" s="21"/>
      <c r="F8" s="4">
        <f>SUM(F4:F7)</f>
        <v>2819</v>
      </c>
    </row>
    <row r="10" spans="1:11" x14ac:dyDescent="0.25">
      <c r="F10" s="8"/>
    </row>
    <row r="11" spans="1:11" x14ac:dyDescent="0.25">
      <c r="E11" s="8"/>
      <c r="F11" s="43"/>
    </row>
    <row r="12" spans="1:11" x14ac:dyDescent="0.25">
      <c r="E12" s="43"/>
      <c r="F12" s="43"/>
    </row>
    <row r="13" spans="1:11" x14ac:dyDescent="0.25">
      <c r="E13" s="43"/>
      <c r="F13" s="43"/>
    </row>
  </sheetData>
  <mergeCells count="2">
    <mergeCell ref="A2:F2"/>
    <mergeCell ref="A1:G1"/>
  </mergeCells>
  <pageMargins left="0.7" right="0.7" top="0.75" bottom="0.75" header="0.3" footer="0.3"/>
  <pageSetup paperSize="9"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B10" sqref="B10"/>
    </sheetView>
  </sheetViews>
  <sheetFormatPr defaultColWidth="9.140625" defaultRowHeight="15.75" x14ac:dyDescent="0.25"/>
  <cols>
    <col min="1" max="1" width="8.7109375" style="12" customWidth="1"/>
    <col min="2" max="2" width="31.42578125" style="50" customWidth="1"/>
    <col min="3" max="3" width="11.42578125" style="12" customWidth="1"/>
    <col min="4" max="4" width="13.140625" style="12" customWidth="1"/>
    <col min="5" max="6" width="13.42578125" style="12" customWidth="1"/>
    <col min="7" max="7" width="9.140625" style="12"/>
    <col min="8" max="8" width="13.28515625" style="12" customWidth="1"/>
    <col min="9" max="9" width="15.42578125" style="12" customWidth="1"/>
    <col min="10" max="10" width="18.28515625" style="12" customWidth="1"/>
    <col min="11" max="11" width="17.5703125" style="12" customWidth="1"/>
    <col min="12" max="16384" width="9.140625" style="12"/>
  </cols>
  <sheetData>
    <row r="1" spans="1:11" s="1" customFormat="1" ht="15.75" customHeight="1" x14ac:dyDescent="0.25">
      <c r="A1" s="119" t="s">
        <v>444</v>
      </c>
      <c r="B1" s="119"/>
      <c r="C1" s="119"/>
      <c r="D1" s="119"/>
      <c r="E1" s="119"/>
      <c r="F1" s="119"/>
      <c r="G1" s="119"/>
    </row>
    <row r="2" spans="1:11" s="1" customFormat="1" ht="27.75" customHeight="1" x14ac:dyDescent="0.25">
      <c r="A2" s="118" t="s">
        <v>421</v>
      </c>
      <c r="B2" s="118"/>
      <c r="C2" s="118"/>
      <c r="D2" s="118"/>
      <c r="E2" s="118"/>
      <c r="F2" s="118"/>
    </row>
    <row r="3" spans="1:11" s="1" customFormat="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s="1" customFormat="1" ht="16.5" thickBot="1" x14ac:dyDescent="0.3">
      <c r="A4" s="5"/>
      <c r="B4" s="6"/>
      <c r="C4" s="5"/>
      <c r="D4" s="5"/>
      <c r="E4" s="5"/>
      <c r="F4" s="5"/>
      <c r="G4" s="5"/>
      <c r="H4" s="5"/>
      <c r="I4" s="5"/>
      <c r="J4" s="101"/>
      <c r="K4" s="81"/>
    </row>
    <row r="5" spans="1:11" s="1" customFormat="1" ht="16.5" thickBot="1" x14ac:dyDescent="0.3">
      <c r="A5" s="5">
        <v>2</v>
      </c>
      <c r="B5" s="6" t="s">
        <v>10</v>
      </c>
      <c r="C5" s="5" t="s">
        <v>11</v>
      </c>
      <c r="D5" s="5">
        <v>0.7</v>
      </c>
      <c r="E5" s="7">
        <v>620</v>
      </c>
      <c r="F5" s="5">
        <f t="shared" ref="F5" si="0">ROUND(D5*E5,0)</f>
        <v>434</v>
      </c>
      <c r="G5" s="27" t="s">
        <v>367</v>
      </c>
      <c r="H5" s="27" t="s">
        <v>195</v>
      </c>
      <c r="I5" s="27" t="s">
        <v>187</v>
      </c>
      <c r="J5" s="101">
        <f>0.513*1137.46</f>
        <v>583.51697999999999</v>
      </c>
      <c r="K5" s="81">
        <f>E5/(J5/100)</f>
        <v>106.25226364449583</v>
      </c>
    </row>
    <row r="6" spans="1:11" s="1" customFormat="1" x14ac:dyDescent="0.25">
      <c r="A6" s="5"/>
      <c r="B6" s="9" t="s">
        <v>84</v>
      </c>
      <c r="C6" s="5"/>
      <c r="D6" s="10">
        <f>SUM(D4:D5)</f>
        <v>0.7</v>
      </c>
      <c r="E6" s="10"/>
      <c r="F6" s="10">
        <f>SUM(F4:F5)</f>
        <v>434</v>
      </c>
      <c r="G6" s="5"/>
      <c r="H6" s="5"/>
      <c r="I6" s="5"/>
      <c r="J6" s="5"/>
      <c r="K6" s="5"/>
    </row>
    <row r="7" spans="1:11" s="1" customFormat="1" x14ac:dyDescent="0.25">
      <c r="B7" s="48"/>
    </row>
    <row r="8" spans="1:11" s="1" customFormat="1" x14ac:dyDescent="0.25">
      <c r="B8" s="48"/>
      <c r="F8" s="8"/>
    </row>
    <row r="9" spans="1:11" x14ac:dyDescent="0.25">
      <c r="D9" s="1"/>
      <c r="E9" s="8"/>
      <c r="F9" s="43"/>
    </row>
    <row r="10" spans="1:11" x14ac:dyDescent="0.25">
      <c r="D10" s="1"/>
      <c r="E10" s="43"/>
      <c r="F10" s="43"/>
    </row>
    <row r="11" spans="1:11" x14ac:dyDescent="0.25">
      <c r="D11" s="1"/>
      <c r="E11" s="43"/>
      <c r="F11" s="43"/>
    </row>
  </sheetData>
  <mergeCells count="2">
    <mergeCell ref="A2:F2"/>
    <mergeCell ref="A1:G1"/>
  </mergeCells>
  <pageMargins left="0.7" right="0.7" top="0.75" bottom="0.75" header="0.3" footer="0.3"/>
  <pageSetup paperSize="9" scale="5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D19" sqref="D19"/>
    </sheetView>
  </sheetViews>
  <sheetFormatPr defaultColWidth="9.140625" defaultRowHeight="15.75" x14ac:dyDescent="0.25"/>
  <cols>
    <col min="1" max="1" width="8.28515625" style="12" customWidth="1"/>
    <col min="2" max="2" width="31" style="50" customWidth="1"/>
    <col min="3" max="3" width="11.42578125" style="12" customWidth="1"/>
    <col min="4" max="4" width="13.85546875" style="12" customWidth="1"/>
    <col min="5" max="6" width="12.85546875" style="12" customWidth="1"/>
    <col min="7" max="7" width="9.140625" style="12"/>
    <col min="8" max="8" width="14" style="12" customWidth="1"/>
    <col min="9" max="9" width="17.140625" style="12" customWidth="1"/>
    <col min="10" max="10" width="17.28515625" style="12" customWidth="1"/>
    <col min="11" max="11" width="13.7109375" style="12" customWidth="1"/>
    <col min="12" max="16384" width="9.140625" style="12"/>
  </cols>
  <sheetData>
    <row r="1" spans="1:11" ht="15.75" customHeight="1" x14ac:dyDescent="0.25">
      <c r="A1" s="119" t="s">
        <v>445</v>
      </c>
      <c r="B1" s="119"/>
      <c r="C1" s="119"/>
      <c r="D1" s="119"/>
      <c r="E1" s="119"/>
      <c r="F1" s="119"/>
      <c r="G1" s="119"/>
    </row>
    <row r="2" spans="1:11" ht="28.5" customHeight="1" x14ac:dyDescent="0.25">
      <c r="A2" s="118" t="s">
        <v>420</v>
      </c>
      <c r="B2" s="118"/>
      <c r="C2" s="118"/>
      <c r="D2" s="118"/>
      <c r="E2" s="118"/>
      <c r="F2" s="118"/>
    </row>
    <row r="3" spans="1:11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219</v>
      </c>
      <c r="F3" s="4" t="s">
        <v>215</v>
      </c>
      <c r="G3" s="4" t="s">
        <v>216</v>
      </c>
      <c r="H3" s="4" t="s">
        <v>217</v>
      </c>
      <c r="I3" s="4" t="s">
        <v>218</v>
      </c>
      <c r="J3" s="4" t="s">
        <v>419</v>
      </c>
      <c r="K3" s="4" t="s">
        <v>369</v>
      </c>
    </row>
    <row r="4" spans="1:11" ht="16.5" thickBot="1" x14ac:dyDescent="0.3">
      <c r="A4" s="27">
        <v>1</v>
      </c>
      <c r="B4" s="34" t="s">
        <v>47</v>
      </c>
      <c r="C4" s="35" t="s">
        <v>48</v>
      </c>
      <c r="D4" s="35">
        <v>0.5</v>
      </c>
      <c r="E4" s="5">
        <v>865</v>
      </c>
      <c r="F4" s="5">
        <f>ROUND(D4*E4,0)</f>
        <v>433</v>
      </c>
      <c r="G4" s="27" t="s">
        <v>383</v>
      </c>
      <c r="H4" s="27" t="s">
        <v>192</v>
      </c>
      <c r="I4" s="27" t="s">
        <v>237</v>
      </c>
      <c r="J4" s="101">
        <f>0.666*1137.46</f>
        <v>757.54836000000012</v>
      </c>
      <c r="K4" s="82">
        <f t="shared" ref="K4:K11" si="0">E4/(J4/100)</f>
        <v>114.18412944620458</v>
      </c>
    </row>
    <row r="5" spans="1:11" ht="32.25" thickBot="1" x14ac:dyDescent="0.3">
      <c r="A5" s="27">
        <v>2</v>
      </c>
      <c r="B5" s="34" t="s">
        <v>49</v>
      </c>
      <c r="C5" s="35" t="s">
        <v>50</v>
      </c>
      <c r="D5" s="35">
        <v>0.5</v>
      </c>
      <c r="E5" s="5">
        <v>802</v>
      </c>
      <c r="F5" s="5">
        <f t="shared" ref="F5:F11" si="1">ROUND(D5*E5,0)</f>
        <v>401</v>
      </c>
      <c r="G5" s="27" t="s">
        <v>383</v>
      </c>
      <c r="H5" s="27" t="s">
        <v>192</v>
      </c>
      <c r="I5" s="27" t="s">
        <v>237</v>
      </c>
      <c r="J5" s="101">
        <f>0.666*1137.46</f>
        <v>757.54836000000012</v>
      </c>
      <c r="K5" s="82">
        <f t="shared" si="0"/>
        <v>105.86782868885095</v>
      </c>
    </row>
    <row r="6" spans="1:11" ht="16.5" thickBot="1" x14ac:dyDescent="0.3">
      <c r="A6" s="27">
        <v>3</v>
      </c>
      <c r="B6" s="34" t="s">
        <v>51</v>
      </c>
      <c r="C6" s="35">
        <v>265203</v>
      </c>
      <c r="D6" s="35">
        <v>0.5</v>
      </c>
      <c r="E6" s="5">
        <v>804</v>
      </c>
      <c r="F6" s="5">
        <f t="shared" si="1"/>
        <v>402</v>
      </c>
      <c r="G6" s="27" t="s">
        <v>383</v>
      </c>
      <c r="H6" s="27" t="s">
        <v>192</v>
      </c>
      <c r="I6" s="27" t="s">
        <v>237</v>
      </c>
      <c r="J6" s="101">
        <f>0.666*1137.46</f>
        <v>757.54836000000012</v>
      </c>
      <c r="K6" s="82">
        <f t="shared" si="0"/>
        <v>106.13183823670344</v>
      </c>
    </row>
    <row r="7" spans="1:11" ht="16.5" thickBot="1" x14ac:dyDescent="0.3">
      <c r="A7" s="27">
        <v>4</v>
      </c>
      <c r="B7" s="34" t="s">
        <v>8</v>
      </c>
      <c r="C7" s="44" t="s">
        <v>9</v>
      </c>
      <c r="D7" s="5">
        <v>1</v>
      </c>
      <c r="E7" s="5">
        <v>708</v>
      </c>
      <c r="F7" s="5">
        <f t="shared" si="1"/>
        <v>708</v>
      </c>
      <c r="G7" s="5" t="s">
        <v>371</v>
      </c>
      <c r="H7" s="5" t="s">
        <v>194</v>
      </c>
      <c r="I7" s="5" t="s">
        <v>239</v>
      </c>
      <c r="J7" s="101">
        <f>0.796*1137.46</f>
        <v>905.41816000000006</v>
      </c>
      <c r="K7" s="82">
        <f t="shared" si="0"/>
        <v>78.195913366703408</v>
      </c>
    </row>
    <row r="8" spans="1:11" ht="16.5" thickBot="1" x14ac:dyDescent="0.3">
      <c r="A8" s="27">
        <v>5</v>
      </c>
      <c r="B8" s="34" t="s">
        <v>52</v>
      </c>
      <c r="C8" s="44" t="s">
        <v>53</v>
      </c>
      <c r="D8" s="5">
        <v>1</v>
      </c>
      <c r="E8" s="5">
        <v>620</v>
      </c>
      <c r="F8" s="5">
        <f t="shared" si="1"/>
        <v>620</v>
      </c>
      <c r="G8" s="27" t="s">
        <v>367</v>
      </c>
      <c r="H8" s="27" t="s">
        <v>195</v>
      </c>
      <c r="I8" s="27" t="s">
        <v>187</v>
      </c>
      <c r="J8" s="101">
        <f>0.513*1137.46</f>
        <v>583.51697999999999</v>
      </c>
      <c r="K8" s="82">
        <f t="shared" si="0"/>
        <v>106.25226364449583</v>
      </c>
    </row>
    <row r="9" spans="1:11" ht="16.5" thickBot="1" x14ac:dyDescent="0.3">
      <c r="A9" s="27">
        <v>6</v>
      </c>
      <c r="B9" s="34" t="s">
        <v>54</v>
      </c>
      <c r="C9" s="44" t="s">
        <v>55</v>
      </c>
      <c r="D9" s="5">
        <v>1</v>
      </c>
      <c r="E9" s="5">
        <v>620</v>
      </c>
      <c r="F9" s="5">
        <f t="shared" si="1"/>
        <v>620</v>
      </c>
      <c r="G9" s="5" t="s">
        <v>188</v>
      </c>
      <c r="H9" s="5" t="s">
        <v>195</v>
      </c>
      <c r="I9" s="5" t="s">
        <v>235</v>
      </c>
      <c r="J9" s="101">
        <f>0.623*1137.46</f>
        <v>708.63758000000007</v>
      </c>
      <c r="K9" s="82">
        <f t="shared" si="0"/>
        <v>87.49183186135852</v>
      </c>
    </row>
    <row r="10" spans="1:11" ht="32.25" thickBot="1" x14ac:dyDescent="0.3">
      <c r="A10" s="27">
        <v>8</v>
      </c>
      <c r="B10" s="34" t="s">
        <v>56</v>
      </c>
      <c r="C10" s="35" t="s">
        <v>57</v>
      </c>
      <c r="D10" s="5">
        <v>0.65</v>
      </c>
      <c r="E10" s="5">
        <v>760</v>
      </c>
      <c r="F10" s="5">
        <f t="shared" si="1"/>
        <v>494</v>
      </c>
      <c r="G10" s="27" t="s">
        <v>396</v>
      </c>
      <c r="H10" s="27" t="s">
        <v>370</v>
      </c>
      <c r="I10" s="27" t="s">
        <v>239</v>
      </c>
      <c r="J10" s="101">
        <f>0.796*1137.46</f>
        <v>905.41816000000006</v>
      </c>
      <c r="K10" s="82">
        <f t="shared" si="0"/>
        <v>83.939116043353934</v>
      </c>
    </row>
    <row r="11" spans="1:11" ht="16.5" thickBot="1" x14ac:dyDescent="0.3">
      <c r="A11" s="27">
        <v>9</v>
      </c>
      <c r="B11" s="34" t="s">
        <v>12</v>
      </c>
      <c r="C11" s="44" t="s">
        <v>13</v>
      </c>
      <c r="D11" s="5">
        <v>1</v>
      </c>
      <c r="E11" s="7">
        <v>620</v>
      </c>
      <c r="F11" s="5">
        <f t="shared" si="1"/>
        <v>620</v>
      </c>
      <c r="G11" s="5" t="s">
        <v>189</v>
      </c>
      <c r="H11" s="5" t="s">
        <v>390</v>
      </c>
      <c r="I11" s="5" t="s">
        <v>188</v>
      </c>
      <c r="J11" s="101">
        <f>0.57*1137.46</f>
        <v>648.35219999999993</v>
      </c>
      <c r="K11" s="82">
        <f t="shared" si="0"/>
        <v>95.627037280046267</v>
      </c>
    </row>
    <row r="12" spans="1:11" x14ac:dyDescent="0.25">
      <c r="A12" s="27"/>
      <c r="B12" s="9" t="s">
        <v>84</v>
      </c>
      <c r="C12" s="44"/>
      <c r="D12" s="10">
        <f>SUM(D4:D11)</f>
        <v>6.15</v>
      </c>
      <c r="E12" s="20"/>
      <c r="F12" s="10">
        <f>SUM(F4:F11)</f>
        <v>4298</v>
      </c>
      <c r="G12" s="27"/>
      <c r="H12" s="27"/>
      <c r="I12" s="27"/>
      <c r="J12" s="27"/>
      <c r="K12" s="27"/>
    </row>
    <row r="13" spans="1:11" x14ac:dyDescent="0.25">
      <c r="B13" s="48"/>
      <c r="C13" s="1"/>
      <c r="D13" s="1"/>
      <c r="E13" s="1"/>
      <c r="F13" s="1"/>
    </row>
    <row r="14" spans="1:11" x14ac:dyDescent="0.25">
      <c r="B14" s="48"/>
      <c r="C14" s="1"/>
      <c r="D14" s="1"/>
      <c r="E14" s="1"/>
      <c r="F14" s="8"/>
    </row>
    <row r="15" spans="1:11" x14ac:dyDescent="0.25">
      <c r="B15" s="48"/>
      <c r="C15" s="1"/>
      <c r="D15" s="1"/>
      <c r="E15" s="8"/>
      <c r="F15" s="43"/>
    </row>
    <row r="16" spans="1:11" x14ac:dyDescent="0.25">
      <c r="D16" s="1"/>
      <c r="E16" s="43"/>
      <c r="F16" s="43"/>
    </row>
    <row r="17" spans="4:6" x14ac:dyDescent="0.25">
      <c r="D17" s="1"/>
      <c r="E17" s="43"/>
      <c r="F17" s="43"/>
    </row>
  </sheetData>
  <mergeCells count="2">
    <mergeCell ref="A2:F2"/>
    <mergeCell ref="A1:G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17</vt:i4>
      </vt:variant>
    </vt:vector>
  </HeadingPairs>
  <TitlesOfParts>
    <vt:vector size="17" baseType="lpstr">
      <vt:lpstr>ĪUD</vt:lpstr>
      <vt:lpstr>Kastanītis</vt:lpstr>
      <vt:lpstr>Priedīte</vt:lpstr>
      <vt:lpstr>Saulīte</vt:lpstr>
      <vt:lpstr>Vidusskola</vt:lpstr>
      <vt:lpstr>Ģimnāzija</vt:lpstr>
      <vt:lpstr>BJC</vt:lpstr>
      <vt:lpstr>Mākslas skola</vt:lpstr>
      <vt:lpstr>Mūzikas skola</vt:lpstr>
      <vt:lpstr>Sporta skola</vt:lpstr>
      <vt:lpstr>Smeceres sils</vt:lpstr>
      <vt:lpstr>Kultūras nams</vt:lpstr>
      <vt:lpstr>Bibliotēka</vt:lpstr>
      <vt:lpstr>Muzejs</vt:lpstr>
      <vt:lpstr>Sociālais dienests</vt:lpstr>
      <vt:lpstr>Bāriņtiesa</vt:lpstr>
      <vt:lpstr>Centrālā administrācija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2022-12-01T15:02:41Z</cp:lastPrinted>
  <dcterms:created xsi:type="dcterms:W3CDTF">2020-11-25T08:37:45Z</dcterms:created>
  <dcterms:modified xsi:type="dcterms:W3CDTF">2022-12-19T07:07:34Z</dcterms:modified>
</cp:coreProperties>
</file>